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esoreria\Desktop\TESORERIA EMPRESA LOS BENITEZ\LEY 1116\2023-03-08 ETAPA ACUERDO PAGO\Cambio solicitados en audiencia\"/>
    </mc:Choice>
  </mc:AlternateContent>
  <xr:revisionPtr revIDLastSave="0" documentId="8_{9CA4B647-5208-4C68-952D-AB3F2EE6D231}" xr6:coauthVersionLast="47" xr6:coauthVersionMax="47" xr10:uidLastSave="{00000000-0000-0000-0000-000000000000}"/>
  <bookViews>
    <workbookView xWindow="-120" yWindow="-120" windowWidth="20730" windowHeight="11040" activeTab="3" xr2:uid="{00000000-000D-0000-FFFF-FFFF00000000}"/>
  </bookViews>
  <sheets>
    <sheet name="Supuestos" sheetId="3" r:id="rId1"/>
    <sheet name="FC 2023-2033" sheetId="2" r:id="rId2"/>
    <sheet name="Graduación Acreencias" sheetId="13" r:id="rId3"/>
    <sheet name="PyG Resumen Histórico" sheetId="14" r:id="rId4"/>
    <sheet name="Leasing" sheetId="1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C" localSheetId="0">[1]Indices!#REF!</definedName>
    <definedName name="\C">[1]Indices!#REF!</definedName>
    <definedName name="\D" localSheetId="0">#REF!</definedName>
    <definedName name="\D">#REF!</definedName>
    <definedName name="_dtf1" localSheetId="0">#REF!</definedName>
    <definedName name="_dtf1">#REF!</definedName>
    <definedName name="_F" localSheetId="0">#REF!</definedName>
    <definedName name="_F">#REF!</definedName>
    <definedName name="_IMP1013" localSheetId="0">#REF!</definedName>
    <definedName name="_IMP1013">#REF!</definedName>
    <definedName name="_imp111" localSheetId="0">#REF!</definedName>
    <definedName name="_imp111">#REF!</definedName>
    <definedName name="_imp1110" localSheetId="0">#REF!</definedName>
    <definedName name="_imp1110">#REF!</definedName>
    <definedName name="_IMP1111" localSheetId="0">#REF!</definedName>
    <definedName name="_IMP1111">#REF!</definedName>
    <definedName name="_IMP1112" localSheetId="0">#REF!</definedName>
    <definedName name="_IMP1112">#REF!</definedName>
    <definedName name="_IMP1113" localSheetId="0">#REF!</definedName>
    <definedName name="_IMP1113">#REF!</definedName>
    <definedName name="_IMP1114" localSheetId="0">#REF!</definedName>
    <definedName name="_IMP1114">#REF!</definedName>
    <definedName name="_IMP1115" localSheetId="0">#REF!</definedName>
    <definedName name="_IMP1115">#REF!</definedName>
    <definedName name="_IMP1116" localSheetId="0">#REF!</definedName>
    <definedName name="_IMP1116">#REF!</definedName>
    <definedName name="_imp112" localSheetId="0">#REF!</definedName>
    <definedName name="_imp112">#REF!</definedName>
    <definedName name="_imp113" localSheetId="0">#REF!</definedName>
    <definedName name="_imp113">#REF!</definedName>
    <definedName name="_IMP1132" localSheetId="0">#REF!</definedName>
    <definedName name="_IMP1132">#REF!</definedName>
    <definedName name="_IMP1133" localSheetId="0">#REF!</definedName>
    <definedName name="_IMP1133">#REF!</definedName>
    <definedName name="_imp114" localSheetId="0">#REF!</definedName>
    <definedName name="_imp114">#REF!</definedName>
    <definedName name="_IMP115" localSheetId="0">#REF!</definedName>
    <definedName name="_IMP115">#REF!</definedName>
    <definedName name="_IMP116" localSheetId="0">#REF!</definedName>
    <definedName name="_IMP116">#REF!</definedName>
    <definedName name="_imp117" localSheetId="0">#REF!</definedName>
    <definedName name="_imp117">#REF!</definedName>
    <definedName name="_imp118" localSheetId="0">#REF!</definedName>
    <definedName name="_imp118">#REF!</definedName>
    <definedName name="_imp119" localSheetId="0">#REF!</definedName>
    <definedName name="_imp119">#REF!</definedName>
    <definedName name="_imp84" localSheetId="0">#REF!</definedName>
    <definedName name="_imp84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R">[1]Indices!#REF!</definedName>
    <definedName name="_RAN1">[1]Indices!#REF!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SOR1" localSheetId="0">#REF!</definedName>
    <definedName name="_SOR1">#REF!</definedName>
    <definedName name="_SOR2" localSheetId="0">#REF!</definedName>
    <definedName name="_SOR2">#REF!</definedName>
    <definedName name="_Sort" localSheetId="0" hidden="1">#REF!</definedName>
    <definedName name="_Sort" hidden="1">#REF!</definedName>
    <definedName name="_U92016" localSheetId="0">#REF!</definedName>
    <definedName name="_U92016">#REF!</definedName>
    <definedName name="_U92017" localSheetId="0">#REF!</definedName>
    <definedName name="_U92017">#REF!</definedName>
    <definedName name="_U92018" localSheetId="0">#REF!</definedName>
    <definedName name="_U92018">#REF!</definedName>
    <definedName name="A_IMPRESIÓN_IM" localSheetId="0">#REF!</definedName>
    <definedName name="A_IMPRESIÓN_IM">#REF!</definedName>
    <definedName name="ABRIL" localSheetId="0">[2]TASAS!#REF!</definedName>
    <definedName name="ABRIL">[3]TASAS!#REF!</definedName>
    <definedName name="AGOSTO" localSheetId="0">[2]TASAS!#REF!</definedName>
    <definedName name="AGOSTO">[3]TASAS!#REF!</definedName>
    <definedName name="_xlnm.Print_Area" localSheetId="1">'FC 2023-2033'!$A$1:$S$70</definedName>
    <definedName name="BuiltIn_Print_Area">#N/A</definedName>
    <definedName name="BuiltIn_Print_Area___0" localSheetId="0">#REF!</definedName>
    <definedName name="BuiltIn_Print_Area___0">#REF!</definedName>
    <definedName name="BuiltIn_Print_Titles">#N/A</definedName>
    <definedName name="C.M._E.A." localSheetId="0">#REF!</definedName>
    <definedName name="C.M._E.A.">#REF!</definedName>
    <definedName name="C_" localSheetId="0">#REF!</definedName>
    <definedName name="C_">#REF!</definedName>
    <definedName name="cm" localSheetId="0">#REF!</definedName>
    <definedName name="cm">#REF!</definedName>
    <definedName name="CM_E.A." localSheetId="0">#REF!</definedName>
    <definedName name="CM_E.A.">#REF!</definedName>
    <definedName name="Comb_T.A." localSheetId="0">#REF!</definedName>
    <definedName name="Comb_T.A.">#REF!</definedName>
    <definedName name="Concepto" localSheetId="0">#REF!</definedName>
    <definedName name="Concepto">#REF!</definedName>
    <definedName name="CONTRIBU" localSheetId="0">[4]IPM!$A$1:$V$8</definedName>
    <definedName name="CONTRIBU">[5]IPM!$A$1:$V$8</definedName>
    <definedName name="CUADRO10" localSheetId="0">[6]Hoja1!$B$2:$Z$70</definedName>
    <definedName name="CUADRO10">[7]Hoja1!$B$2:$Z$70</definedName>
    <definedName name="CUADRO11" localSheetId="0">[6]Hoja1!$B$2:$G$42</definedName>
    <definedName name="CUADRO11">[7]Hoja1!$B$2:$G$42</definedName>
    <definedName name="CUADRO12" localSheetId="0">[6]Hoja1!$B$2:$S$104</definedName>
    <definedName name="CUADRO12">[7]Hoja1!$B$2:$S$104</definedName>
    <definedName name="CUADRO13" localSheetId="0">[6]Hoja1!$B$2:$K$98</definedName>
    <definedName name="CUADRO13">[7]Hoja1!$B$2:$K$98</definedName>
    <definedName name="CUADRO14" localSheetId="0">[6]Hoja1!$B$2:$H$67</definedName>
    <definedName name="CUADRO14">[7]Hoja1!$B$2:$H$67</definedName>
    <definedName name="CUADRO15" localSheetId="0">[6]Hoja1!$B$2:$H$112</definedName>
    <definedName name="CUADRO15">[7]Hoja1!$B$2:$H$112</definedName>
    <definedName name="CUADRO16" localSheetId="0">[6]Hoja1!$B$2:$J$114</definedName>
    <definedName name="CUADRO16">[7]Hoja1!$B$2:$J$114</definedName>
    <definedName name="CUADRO17" localSheetId="0">[6]Hoja1!$B$2:$I$108</definedName>
    <definedName name="CUADRO17">[7]Hoja1!$B$2:$I$108</definedName>
    <definedName name="CUADRO18" localSheetId="0">[6]Hoja1!$B$2:$H$159</definedName>
    <definedName name="CUADRO18">[7]Hoja1!$B$2:$H$159</definedName>
    <definedName name="CUADRO19" localSheetId="0">[6]Hoja1!$B$2:$K$30</definedName>
    <definedName name="CUADRO19">[7]Hoja1!$B$2:$K$30</definedName>
    <definedName name="CUADRO20" localSheetId="0">[6]Hoja1!$B$2:$F$113</definedName>
    <definedName name="CUADRO20">[7]Hoja1!$B$2:$F$113</definedName>
    <definedName name="CUADRO8" localSheetId="0">[6]Hoja1!$B$2:$E$66</definedName>
    <definedName name="CUADRO8">[7]Hoja1!$B$2:$E$66</definedName>
    <definedName name="CUADRO9" localSheetId="0">[6]Hoja1!$B$2:$O$95</definedName>
    <definedName name="CUADRO9">[7]Hoja1!$B$2:$O$95</definedName>
    <definedName name="cuaII3A" localSheetId="0">[8]A!$B$3:$J$101</definedName>
    <definedName name="cuaII3A">[9]A!$B$3:$J$101</definedName>
    <definedName name="cuaII3B" localSheetId="0">[8]A!$B$110:$I$208</definedName>
    <definedName name="cuaII3B">[9]A!$B$110:$I$208</definedName>
    <definedName name="cuaII3C" localSheetId="0">[8]A!$B$217:$I$316</definedName>
    <definedName name="cuaII3C">[9]A!$B$217:$I$316</definedName>
    <definedName name="cuaII4A" localSheetId="0">[8]A!$N$3:$T$104</definedName>
    <definedName name="cuaII4A">[9]A!$N$3:$T$104</definedName>
    <definedName name="cuaII4B" localSheetId="0">[8]A!$N$110:$T$211</definedName>
    <definedName name="cuaII4B">[9]A!$N$110:$T$211</definedName>
    <definedName name="cuaII4C" localSheetId="0">[8]A!$N$217:$T$318</definedName>
    <definedName name="cuaII4C">[9]A!$N$217:$T$318</definedName>
    <definedName name="cuaII5A" localSheetId="0">[8]A!$X$3:$AE$103</definedName>
    <definedName name="cuaII5A">[9]A!$X$3:$AE$103</definedName>
    <definedName name="cuaII5B" localSheetId="0">[8]A!$X$110:$AD$210</definedName>
    <definedName name="cuaII5B">[9]A!$X$110:$AD$210</definedName>
    <definedName name="cuaII5C" localSheetId="0">[8]A!$X$217:$AD$317</definedName>
    <definedName name="cuaII5C">[9]A!$X$217:$AD$317</definedName>
    <definedName name="D" localSheetId="0">[1]Indices!#REF!</definedName>
    <definedName name="D">[1]Indices!#REF!</definedName>
    <definedName name="DIA" localSheetId="0">[2]TASAS!#REF!</definedName>
    <definedName name="DIA">[3]TASAS!#REF!</definedName>
    <definedName name="dtf" localSheetId="0">#REF!</definedName>
    <definedName name="dtf">#REF!</definedName>
    <definedName name="DTF_E.A." localSheetId="0">#REF!</definedName>
    <definedName name="DTF_E.A.">#REF!</definedName>
    <definedName name="DTF_N.A.M.V." localSheetId="0">#REF!</definedName>
    <definedName name="DTF_N.A.M.V.">#REF!</definedName>
    <definedName name="DTF_T.A." localSheetId="0">#REF!</definedName>
    <definedName name="DTF_T.A.">#REF!</definedName>
    <definedName name="E.A." localSheetId="0">#REF!</definedName>
    <definedName name="E.A.">#REF!</definedName>
    <definedName name="E.A._Res" localSheetId="0">#REF!</definedName>
    <definedName name="E.A._Res">#REF!</definedName>
    <definedName name="E.A.res" localSheetId="0">#REF!</definedName>
    <definedName name="E.A.res">#REF!</definedName>
    <definedName name="GRAFICOS" localSheetId="0">#REF!</definedName>
    <definedName name="GRAFICOS">#REF!</definedName>
    <definedName name="imp84coc" localSheetId="0">#REF!</definedName>
    <definedName name="imp84coc">#REF!</definedName>
    <definedName name="imp84con" localSheetId="0">#REF!</definedName>
    <definedName name="imp84con">#REF!</definedName>
    <definedName name="IMPI1" localSheetId="0">#REF!</definedName>
    <definedName name="IMPI1">#REF!</definedName>
    <definedName name="IMPII1A" localSheetId="0">#REF!</definedName>
    <definedName name="IMPII1A">#REF!</definedName>
    <definedName name="IMPII1B" localSheetId="0">#REF!</definedName>
    <definedName name="IMPII1B">#REF!</definedName>
    <definedName name="IMPII1C" localSheetId="0">#REF!</definedName>
    <definedName name="IMPII1C">#REF!</definedName>
    <definedName name="IMPII2A" localSheetId="0">#REF!</definedName>
    <definedName name="IMPII2A">#REF!</definedName>
    <definedName name="IMPII2B" localSheetId="0">#REF!</definedName>
    <definedName name="IMPII2B">#REF!</definedName>
    <definedName name="IMPII2C" localSheetId="0">#REF!</definedName>
    <definedName name="IMPII2C">#REF!</definedName>
    <definedName name="IMPII3A" localSheetId="0">#REF!</definedName>
    <definedName name="IMPII3A">#REF!</definedName>
    <definedName name="IMPII3B" localSheetId="0">#REF!</definedName>
    <definedName name="IMPII3B">#REF!</definedName>
    <definedName name="IMPII3C" localSheetId="0">#REF!</definedName>
    <definedName name="IMPII3C">#REF!</definedName>
    <definedName name="IMPII4A" localSheetId="0">#REF!</definedName>
    <definedName name="IMPII4A">#REF!</definedName>
    <definedName name="IMPII4B" localSheetId="0">#REF!</definedName>
    <definedName name="IMPII4B">#REF!</definedName>
    <definedName name="IMPII4C" localSheetId="0">#REF!</definedName>
    <definedName name="IMPII4C">#REF!</definedName>
    <definedName name="IMPII4D" localSheetId="0">#REF!</definedName>
    <definedName name="IMPII4D">#REF!</definedName>
    <definedName name="IMPII5A" localSheetId="0">#REF!</definedName>
    <definedName name="IMPII5A">#REF!</definedName>
    <definedName name="IMPII5B" localSheetId="0">#REF!</definedName>
    <definedName name="IMPII5B">#REF!</definedName>
    <definedName name="IMPII5C" localSheetId="0">#REF!</definedName>
    <definedName name="IMPII5C">#REF!</definedName>
    <definedName name="IMPII5D" localSheetId="0">#REF!</definedName>
    <definedName name="IMPII5D">#REF!</definedName>
    <definedName name="IMPIII1A" localSheetId="0">#REF!</definedName>
    <definedName name="IMPIII1A">#REF!</definedName>
    <definedName name="IMPIII1B" localSheetId="0">#REF!</definedName>
    <definedName name="IMPIII1B">#REF!</definedName>
    <definedName name="IMPIII2A" localSheetId="0">#REF!</definedName>
    <definedName name="IMPIII2A">#REF!</definedName>
    <definedName name="IMPIII2B" localSheetId="0">#REF!</definedName>
    <definedName name="IMPIII2B">#REF!</definedName>
    <definedName name="IMPIV1A" localSheetId="0">#REF!</definedName>
    <definedName name="IMPIV1A">#REF!</definedName>
    <definedName name="IMPIV1B" localSheetId="0">#REF!</definedName>
    <definedName name="IMPIV1B">#REF!</definedName>
    <definedName name="IMPIV1C" localSheetId="0">#REF!</definedName>
    <definedName name="IMPIV1C">#REF!</definedName>
    <definedName name="IMPIV1D" localSheetId="0">#REF!</definedName>
    <definedName name="IMPIV1D">#REF!</definedName>
    <definedName name="IMPIV1E" localSheetId="0">#REF!</definedName>
    <definedName name="IMPIV1E">#REF!</definedName>
    <definedName name="IMPIV2" localSheetId="0">#REF!</definedName>
    <definedName name="IMPIV2">#REF!</definedName>
    <definedName name="impresion" localSheetId="0">#REF!</definedName>
    <definedName name="impresion">#REF!</definedName>
    <definedName name="impresion2">'[10]101'!#REF!</definedName>
    <definedName name="IMPV1A" localSheetId="0">#REF!</definedName>
    <definedName name="IMPV1A">#REF!</definedName>
    <definedName name="IMPV1B" localSheetId="0">#REF!</definedName>
    <definedName name="IMPV1B">#REF!</definedName>
    <definedName name="n" localSheetId="0">#REF!</definedName>
    <definedName name="n">#REF!</definedName>
    <definedName name="N.A.M.V." localSheetId="0">#REF!</definedName>
    <definedName name="N.A.M.V.">#REF!</definedName>
    <definedName name="n_1" localSheetId="0">#REF!</definedName>
    <definedName name="n_1">#REF!</definedName>
    <definedName name="n_2" localSheetId="0">#REF!</definedName>
    <definedName name="n_2">#REF!</definedName>
    <definedName name="Nom_Res" localSheetId="0">#REF!</definedName>
    <definedName name="Nom_Res">#REF!</definedName>
    <definedName name="Observado" localSheetId="0">#REF!</definedName>
    <definedName name="Observado">#REF!</definedName>
    <definedName name="OLE_LINK2" localSheetId="1">'FC 2023-2033'!#REF!</definedName>
    <definedName name="peso95015" localSheetId="0">#REF!</definedName>
    <definedName name="peso95015">#REF!</definedName>
    <definedName name="PON" localSheetId="0">#REF!</definedName>
    <definedName name="PON">#REF!</definedName>
    <definedName name="Programado" localSheetId="0">#REF!</definedName>
    <definedName name="Programado">#REF!</definedName>
    <definedName name="Q" localSheetId="0">#REF!</definedName>
    <definedName name="Q">#REF!</definedName>
    <definedName name="S" localSheetId="0">#REF!</definedName>
    <definedName name="S">#REF!</definedName>
    <definedName name="SHARED_FORMULA_0">#N/A</definedName>
    <definedName name="SHARED_FORMULA_1">#N/A</definedName>
    <definedName name="SHARED_FORMULA_10">#N/A</definedName>
    <definedName name="SHARED_FORMULA_10___0" localSheetId="0">NA()</definedName>
    <definedName name="SHARED_FORMULA_10___0">NA()</definedName>
    <definedName name="SHARED_FORMULA_11">#N/A</definedName>
    <definedName name="SHARED_FORMULA_12">#N/A</definedName>
    <definedName name="SHARED_FORMULA_13">#N/A</definedName>
    <definedName name="SHARED_FORMULA_14">#N/A</definedName>
    <definedName name="SHARED_FORMULA_14___0" localSheetId="0">NA()</definedName>
    <definedName name="SHARED_FORMULA_14___0">NA()</definedName>
    <definedName name="SHARED_FORMULA_15">#N/A</definedName>
    <definedName name="SHARED_FORMULA_16">#N/A</definedName>
    <definedName name="SHARED_FORMULA_17">#N/A</definedName>
    <definedName name="SHARED_FORMULA_18">#N/A</definedName>
    <definedName name="SHARED_FORMULA_18___0" localSheetId="0">NA()</definedName>
    <definedName name="SHARED_FORMULA_18___0">NA()</definedName>
    <definedName name="SHARED_FORMULA_19">#N/A</definedName>
    <definedName name="SHARED_FORMULA_2">#N/A</definedName>
    <definedName name="SHARED_FORMULA_2___0" localSheetId="0">1/13</definedName>
    <definedName name="SHARED_FORMULA_2___0">1/13</definedName>
    <definedName name="SHARED_FORMULA_20">#N/A</definedName>
    <definedName name="SHARED_FORMULA_21">#N/A</definedName>
    <definedName name="SHARED_FORMULA_22">#N/A</definedName>
    <definedName name="SHARED_FORMULA_22___0" localSheetId="0">NA()</definedName>
    <definedName name="SHARED_FORMULA_22___0">NA()</definedName>
    <definedName name="SHARED_FORMULA_23">#N/A</definedName>
    <definedName name="SHARED_FORMULA_24">#N/A</definedName>
    <definedName name="SHARED_FORMULA_25">#N/A</definedName>
    <definedName name="SHARED_FORMULA_26">#N/A</definedName>
    <definedName name="SHARED_FORMULA_26___0" localSheetId="0">NA()</definedName>
    <definedName name="SHARED_FORMULA_26___0">NA()</definedName>
    <definedName name="SHARED_FORMULA_27">#N/A</definedName>
    <definedName name="SHARED_FORMULA_28">#N/A</definedName>
    <definedName name="SHARED_FORMULA_29">#N/A</definedName>
    <definedName name="SHARED_FORMULA_3">#N/A</definedName>
    <definedName name="SHARED_FORMULA_30">#N/A</definedName>
    <definedName name="SHARED_FORMULA_30___0" localSheetId="0">NA()</definedName>
    <definedName name="SHARED_FORMULA_30___0">NA()</definedName>
    <definedName name="SHARED_FORMULA_31">#N/A</definedName>
    <definedName name="SHARED_FORMULA_32">#N/A</definedName>
    <definedName name="SHARED_FORMULA_33">#N/A</definedName>
    <definedName name="SHARED_FORMULA_34" localSheetId="0">NA()</definedName>
    <definedName name="SHARED_FORMULA_34">NA()</definedName>
    <definedName name="SHARED_FORMULA_35">#N/A</definedName>
    <definedName name="SHARED_FORMULA_36">#N/A</definedName>
    <definedName name="SHARED_FORMULA_37">#N/A</definedName>
    <definedName name="SHARED_FORMULA_38" localSheetId="0">NA()</definedName>
    <definedName name="SHARED_FORMULA_38">NA()</definedName>
    <definedName name="SHARED_FORMULA_39">#N/A</definedName>
    <definedName name="SHARED_FORMULA_4">#N/A</definedName>
    <definedName name="SHARED_FORMULA_40">#N/A</definedName>
    <definedName name="SHARED_FORMULA_41">#N/A</definedName>
    <definedName name="SHARED_FORMULA_42">#N/A</definedName>
    <definedName name="SHARED_FORMULA_43">#N/A</definedName>
    <definedName name="SHARED_FORMULA_44">#N/A</definedName>
    <definedName name="SHARED_FORMULA_45">#N/A</definedName>
    <definedName name="SHARED_FORMULA_46">#N/A</definedName>
    <definedName name="SHARED_FORMULA_47">#N/A</definedName>
    <definedName name="SHARED_FORMULA_48">#N/A</definedName>
    <definedName name="SHARED_FORMULA_49">#N/A</definedName>
    <definedName name="SHARED_FORMULA_5">#N/A</definedName>
    <definedName name="SHARED_FORMULA_50">#N/A</definedName>
    <definedName name="SHARED_FORMULA_51">#N/A</definedName>
    <definedName name="SHARED_FORMULA_52">#N/A</definedName>
    <definedName name="SHARED_FORMULA_53">#N/A</definedName>
    <definedName name="SHARED_FORMULA_6">#N/A</definedName>
    <definedName name="SHARED_FORMULA_6___0" localSheetId="0">NA()</definedName>
    <definedName name="SHARED_FORMULA_6___0">NA()</definedName>
    <definedName name="SHARED_FORMULA_7">#N/A</definedName>
    <definedName name="SHARED_FORMULA_8">#N/A</definedName>
    <definedName name="SHARED_FORMULA_9">#N/A</definedName>
    <definedName name="SOR" localSheetId="0">#REF!</definedName>
    <definedName name="SOR">#REF!</definedName>
    <definedName name="spread_cm" localSheetId="0">#REF!</definedName>
    <definedName name="spread_cm">#REF!</definedName>
    <definedName name="Spread_E.A." localSheetId="0">#REF!</definedName>
    <definedName name="Spread_E.A.">#REF!</definedName>
    <definedName name="Spread_T.A." localSheetId="0">#REF!</definedName>
    <definedName name="Spread_T.A.">#REF!</definedName>
    <definedName name="T" localSheetId="0">#REF!</definedName>
    <definedName name="T">#REF!</definedName>
    <definedName name="TABLA1" localSheetId="0">#REF!</definedName>
    <definedName name="TABLA1">#REF!</definedName>
    <definedName name="tasa_ant." localSheetId="0">#REF!</definedName>
    <definedName name="tasa_ant.">#REF!</definedName>
    <definedName name="_xlnm.Print_Titles" localSheetId="1">'FC 2023-2033'!$A:$A</definedName>
    <definedName name="VAR" localSheetId="0">#REF!</definedName>
    <definedName name="VAR">#REF!</definedName>
    <definedName name="VARACORR" localSheetId="0">#REF!</definedName>
    <definedName name="VARACORR">#REF!</definedName>
    <definedName name="WILLI" localSheetId="0">#REF!</definedName>
    <definedName name="WILLI">#REF!</definedName>
    <definedName name="Z" localSheetId="0">[1]Indices!#REF!</definedName>
    <definedName name="Z">[1]Indices!#REF!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E57" i="2" l="1"/>
  <c r="EE68" i="2"/>
  <c r="Z60" i="2"/>
  <c r="Z58" i="2"/>
  <c r="EC56" i="2"/>
  <c r="EC57" i="2"/>
  <c r="EC58" i="2"/>
  <c r="EC59" i="2"/>
  <c r="EC60" i="2"/>
  <c r="EC61" i="2"/>
  <c r="EC62" i="2"/>
  <c r="EC63" i="2"/>
  <c r="EC64" i="2"/>
  <c r="EC40" i="2"/>
  <c r="E28" i="13"/>
  <c r="FA55" i="13" l="1"/>
  <c r="DQ66" i="2" s="1"/>
  <c r="EC66" i="2" s="1"/>
  <c r="EO55" i="13"/>
  <c r="DF66" i="2" s="1"/>
  <c r="EC55" i="13"/>
  <c r="CT66" i="2" s="1"/>
  <c r="DQ55" i="13"/>
  <c r="CH66" i="2" s="1"/>
  <c r="DE55" i="13"/>
  <c r="BV66" i="2" s="1"/>
  <c r="DE49" i="13"/>
  <c r="BV64" i="2" s="1"/>
  <c r="DD49" i="13"/>
  <c r="CS49" i="13"/>
  <c r="BJ64" i="2" s="1"/>
  <c r="BO27" i="13" l="1"/>
  <c r="BN27" i="13"/>
  <c r="CS43" i="13"/>
  <c r="BJ62" i="2" s="1"/>
  <c r="CG43" i="13"/>
  <c r="AX62" i="2" s="1"/>
  <c r="BU43" i="13"/>
  <c r="AL62" i="2" s="1"/>
  <c r="BI43" i="13"/>
  <c r="Z62" i="2" s="1"/>
  <c r="FB37" i="13" l="1"/>
  <c r="FB31" i="13"/>
  <c r="DV56" i="2"/>
  <c r="DW56" i="2"/>
  <c r="DX56" i="2"/>
  <c r="DY56" i="2"/>
  <c r="DZ56" i="2"/>
  <c r="EA56" i="2"/>
  <c r="EB56" i="2"/>
  <c r="DS57" i="2"/>
  <c r="DS58" i="2"/>
  <c r="DT58" i="2"/>
  <c r="DV58" i="2"/>
  <c r="DW58" i="2"/>
  <c r="DX58" i="2"/>
  <c r="DY58" i="2"/>
  <c r="DZ58" i="2"/>
  <c r="EA58" i="2"/>
  <c r="EB58" i="2"/>
  <c r="DS59" i="2"/>
  <c r="DS60" i="2"/>
  <c r="DT60" i="2"/>
  <c r="DV60" i="2"/>
  <c r="DW60" i="2"/>
  <c r="DX60" i="2"/>
  <c r="DY60" i="2"/>
  <c r="DZ60" i="2"/>
  <c r="EA60" i="2"/>
  <c r="EB60" i="2"/>
  <c r="DS61" i="2"/>
  <c r="DS62" i="2"/>
  <c r="DT62" i="2"/>
  <c r="DS63" i="2"/>
  <c r="DS64" i="2"/>
  <c r="DT64" i="2"/>
  <c r="DS65" i="2"/>
  <c r="DS66" i="2"/>
  <c r="DT66" i="2"/>
  <c r="DV40" i="2"/>
  <c r="DW40" i="2"/>
  <c r="DX40" i="2"/>
  <c r="DY40" i="2"/>
  <c r="DZ40" i="2"/>
  <c r="EA40" i="2"/>
  <c r="EB40" i="2"/>
  <c r="X64" i="2"/>
  <c r="X63" i="2"/>
  <c r="X66" i="2"/>
  <c r="X65" i="2"/>
  <c r="X62" i="2"/>
  <c r="X61" i="2"/>
  <c r="DU60" i="2"/>
  <c r="DU58" i="2"/>
  <c r="DU62" i="2" l="1"/>
  <c r="DY62" i="2"/>
  <c r="EA64" i="2"/>
  <c r="DZ63" i="2"/>
  <c r="EE58" i="2"/>
  <c r="EB62" i="2"/>
  <c r="DX66" i="2"/>
  <c r="DU64" i="2"/>
  <c r="DV64" i="2"/>
  <c r="EB63" i="2"/>
  <c r="EA63" i="2"/>
  <c r="EB61" i="2"/>
  <c r="DZ62" i="2"/>
  <c r="DU66" i="2"/>
  <c r="EA62" i="2"/>
  <c r="DV66" i="2"/>
  <c r="DW66" i="2"/>
  <c r="DZ61" i="2"/>
  <c r="DW64" i="2"/>
  <c r="EA61" i="2"/>
  <c r="DY61" i="2"/>
  <c r="EB64" i="2"/>
  <c r="DZ64" i="2"/>
  <c r="DX64" i="2"/>
  <c r="EE60" i="2"/>
  <c r="J20" i="3" l="1"/>
  <c r="X59" i="2"/>
  <c r="X57" i="2"/>
  <c r="DW59" i="2" l="1"/>
  <c r="DY57" i="2"/>
  <c r="DW57" i="2"/>
  <c r="DY59" i="2"/>
  <c r="EA57" i="2"/>
  <c r="EA59" i="2"/>
  <c r="EB59" i="2"/>
  <c r="DZ59" i="2"/>
  <c r="DX59" i="2"/>
  <c r="DV59" i="2"/>
  <c r="EB57" i="2"/>
  <c r="DZ57" i="2"/>
  <c r="DX57" i="2"/>
  <c r="DV57" i="2"/>
  <c r="EB66" i="2"/>
  <c r="EA66" i="2"/>
  <c r="DZ66" i="2"/>
  <c r="C56" i="13"/>
  <c r="D56" i="13" s="1"/>
  <c r="E54" i="13" s="1"/>
  <c r="C50" i="13"/>
  <c r="D50" i="13" s="1"/>
  <c r="E48" i="13" s="1"/>
  <c r="DX62" i="2"/>
  <c r="DW62" i="2"/>
  <c r="C44" i="13"/>
  <c r="D44" i="13" s="1"/>
  <c r="C38" i="13"/>
  <c r="D38" i="13" s="1"/>
  <c r="E36" i="13" s="1"/>
  <c r="C32" i="13"/>
  <c r="D32" i="13" s="1"/>
  <c r="E30" i="13" s="1"/>
  <c r="R17" i="13"/>
  <c r="R16" i="13"/>
  <c r="R15" i="13"/>
  <c r="Q17" i="13"/>
  <c r="Q13" i="13"/>
  <c r="R56" i="2"/>
  <c r="DU56" i="2" s="1"/>
  <c r="S56" i="2"/>
  <c r="R40" i="2"/>
  <c r="DU40" i="2" s="1"/>
  <c r="E44" i="13" l="1"/>
  <c r="F44" i="13" s="1"/>
  <c r="G44" i="13" s="1"/>
  <c r="H44" i="13" s="1"/>
  <c r="I44" i="13" s="1"/>
  <c r="J44" i="13" s="1"/>
  <c r="K44" i="13" s="1"/>
  <c r="L44" i="13" s="1"/>
  <c r="M44" i="13" s="1"/>
  <c r="N44" i="13" s="1"/>
  <c r="O44" i="13" s="1"/>
  <c r="P44" i="13" s="1"/>
  <c r="Q44" i="13" s="1"/>
  <c r="R42" i="13" s="1"/>
  <c r="E42" i="13"/>
  <c r="DY64" i="2"/>
  <c r="EE64" i="2" s="1"/>
  <c r="FB49" i="13"/>
  <c r="DY66" i="2"/>
  <c r="EE66" i="2" s="1"/>
  <c r="FB55" i="13"/>
  <c r="DV62" i="2"/>
  <c r="EE62" i="2" s="1"/>
  <c r="FB43" i="13"/>
  <c r="FB57" i="13" s="1"/>
  <c r="E56" i="13"/>
  <c r="F56" i="13" s="1"/>
  <c r="G56" i="13" s="1"/>
  <c r="H56" i="13" s="1"/>
  <c r="I56" i="13" s="1"/>
  <c r="J56" i="13" s="1"/>
  <c r="K56" i="13" s="1"/>
  <c r="L56" i="13" s="1"/>
  <c r="M56" i="13" s="1"/>
  <c r="N56" i="13" s="1"/>
  <c r="O56" i="13" s="1"/>
  <c r="P56" i="13" s="1"/>
  <c r="Q56" i="13" s="1"/>
  <c r="R54" i="13" s="1"/>
  <c r="E50" i="13"/>
  <c r="F50" i="13" s="1"/>
  <c r="G50" i="13" s="1"/>
  <c r="H50" i="13" s="1"/>
  <c r="I50" i="13" s="1"/>
  <c r="J50" i="13" s="1"/>
  <c r="K50" i="13" s="1"/>
  <c r="L50" i="13" s="1"/>
  <c r="M50" i="13" s="1"/>
  <c r="N50" i="13" s="1"/>
  <c r="O50" i="13" s="1"/>
  <c r="P50" i="13" s="1"/>
  <c r="Q50" i="13" s="1"/>
  <c r="R48" i="13" s="1"/>
  <c r="R44" i="13"/>
  <c r="S44" i="13" s="1"/>
  <c r="T44" i="13" s="1"/>
  <c r="U44" i="13" s="1"/>
  <c r="V44" i="13" s="1"/>
  <c r="W44" i="13" s="1"/>
  <c r="X44" i="13" s="1"/>
  <c r="Y44" i="13" s="1"/>
  <c r="Z44" i="13" s="1"/>
  <c r="AA44" i="13" s="1"/>
  <c r="AB44" i="13" s="1"/>
  <c r="AC44" i="13" s="1"/>
  <c r="AD42" i="13" s="1"/>
  <c r="E38" i="13"/>
  <c r="F38" i="13" s="1"/>
  <c r="G38" i="13" s="1"/>
  <c r="H38" i="13" s="1"/>
  <c r="I38" i="13" s="1"/>
  <c r="J38" i="13" s="1"/>
  <c r="K38" i="13" s="1"/>
  <c r="L38" i="13" s="1"/>
  <c r="M38" i="13" s="1"/>
  <c r="N38" i="13" s="1"/>
  <c r="O38" i="13" s="1"/>
  <c r="P38" i="13" s="1"/>
  <c r="Q38" i="13" s="1"/>
  <c r="R36" i="13" s="1"/>
  <c r="R56" i="13" l="1"/>
  <c r="S56" i="13" s="1"/>
  <c r="T56" i="13" s="1"/>
  <c r="U56" i="13" s="1"/>
  <c r="V56" i="13" s="1"/>
  <c r="W56" i="13" s="1"/>
  <c r="X56" i="13" s="1"/>
  <c r="Y56" i="13" s="1"/>
  <c r="Z56" i="13" s="1"/>
  <c r="AA56" i="13" s="1"/>
  <c r="AB56" i="13" s="1"/>
  <c r="AC56" i="13" s="1"/>
  <c r="AD54" i="13" s="1"/>
  <c r="R50" i="13"/>
  <c r="S50" i="13" s="1"/>
  <c r="T50" i="13" s="1"/>
  <c r="U50" i="13" s="1"/>
  <c r="V50" i="13" s="1"/>
  <c r="W50" i="13" s="1"/>
  <c r="X50" i="13" s="1"/>
  <c r="Y50" i="13" s="1"/>
  <c r="Z50" i="13" s="1"/>
  <c r="AA50" i="13" s="1"/>
  <c r="AB50" i="13" s="1"/>
  <c r="AC50" i="13" s="1"/>
  <c r="AD48" i="13" s="1"/>
  <c r="AD44" i="13"/>
  <c r="AE44" i="13" s="1"/>
  <c r="AF44" i="13" s="1"/>
  <c r="AG44" i="13" s="1"/>
  <c r="AH44" i="13" s="1"/>
  <c r="AI44" i="13" s="1"/>
  <c r="AJ44" i="13" s="1"/>
  <c r="AK44" i="13" s="1"/>
  <c r="R38" i="13"/>
  <c r="S38" i="13" s="1"/>
  <c r="T38" i="13" s="1"/>
  <c r="U38" i="13" s="1"/>
  <c r="V38" i="13" s="1"/>
  <c r="W38" i="13" s="1"/>
  <c r="X38" i="13" s="1"/>
  <c r="Y38" i="13" s="1"/>
  <c r="Z38" i="13" s="1"/>
  <c r="AA38" i="13" s="1"/>
  <c r="AB38" i="13" s="1"/>
  <c r="AC38" i="13" s="1"/>
  <c r="AD36" i="13" s="1"/>
  <c r="F5" i="15"/>
  <c r="F6" i="15"/>
  <c r="F7" i="15"/>
  <c r="H7" i="15" s="1"/>
  <c r="F8" i="15"/>
  <c r="F9" i="15"/>
  <c r="F10" i="15"/>
  <c r="F11" i="15"/>
  <c r="F12" i="15"/>
  <c r="F13" i="15"/>
  <c r="F14" i="15"/>
  <c r="F15" i="15"/>
  <c r="F4" i="15"/>
  <c r="D4" i="15"/>
  <c r="AL44" i="13" l="1"/>
  <c r="AM44" i="13" s="1"/>
  <c r="AN44" i="13" s="1"/>
  <c r="AO44" i="13" s="1"/>
  <c r="AL42" i="13"/>
  <c r="AD56" i="13"/>
  <c r="AE56" i="13" s="1"/>
  <c r="AF56" i="13" s="1"/>
  <c r="AG56" i="13" s="1"/>
  <c r="AH56" i="13" s="1"/>
  <c r="AI56" i="13" s="1"/>
  <c r="AJ56" i="13" s="1"/>
  <c r="AK56" i="13" s="1"/>
  <c r="AD50" i="13"/>
  <c r="AE50" i="13" s="1"/>
  <c r="AF50" i="13" s="1"/>
  <c r="AG50" i="13" s="1"/>
  <c r="AH50" i="13" s="1"/>
  <c r="AI50" i="13" s="1"/>
  <c r="AJ50" i="13" s="1"/>
  <c r="AK50" i="13" s="1"/>
  <c r="AP44" i="13"/>
  <c r="AQ44" i="13" s="1"/>
  <c r="AR44" i="13" s="1"/>
  <c r="AS44" i="13" s="1"/>
  <c r="AT44" i="13" s="1"/>
  <c r="AU44" i="13" s="1"/>
  <c r="AV44" i="13" s="1"/>
  <c r="AW44" i="13" s="1"/>
  <c r="AX44" i="13" s="1"/>
  <c r="AY44" i="13" s="1"/>
  <c r="AZ44" i="13" s="1"/>
  <c r="BA44" i="13" s="1"/>
  <c r="AD38" i="13"/>
  <c r="AE38" i="13" s="1"/>
  <c r="AF38" i="13" s="1"/>
  <c r="AG38" i="13" s="1"/>
  <c r="AH38" i="13" s="1"/>
  <c r="AI38" i="13" s="1"/>
  <c r="AJ38" i="13" s="1"/>
  <c r="AK38" i="13" s="1"/>
  <c r="O44" i="15"/>
  <c r="P44" i="15"/>
  <c r="R44" i="15"/>
  <c r="M44" i="15"/>
  <c r="K44" i="15"/>
  <c r="N44" i="15"/>
  <c r="Q44" i="15"/>
  <c r="L44" i="15"/>
  <c r="S44" i="15"/>
  <c r="N40" i="15"/>
  <c r="O40" i="15"/>
  <c r="L40" i="15"/>
  <c r="Q40" i="15"/>
  <c r="R40" i="15"/>
  <c r="S40" i="15"/>
  <c r="M40" i="15"/>
  <c r="P40" i="15"/>
  <c r="K40" i="15"/>
  <c r="P36" i="15"/>
  <c r="X36" i="15"/>
  <c r="L36" i="15"/>
  <c r="Q36" i="15"/>
  <c r="Y36" i="15"/>
  <c r="R36" i="15"/>
  <c r="S36" i="15"/>
  <c r="K36" i="15"/>
  <c r="T36" i="15"/>
  <c r="AB36" i="15"/>
  <c r="M36" i="15"/>
  <c r="U36" i="15"/>
  <c r="AC36" i="15"/>
  <c r="N36" i="15"/>
  <c r="V36" i="15"/>
  <c r="AD36" i="15"/>
  <c r="O36" i="15"/>
  <c r="W36" i="15"/>
  <c r="AE36" i="15"/>
  <c r="AE48" i="15" s="1"/>
  <c r="Q40" i="2" s="1"/>
  <c r="Z36" i="15"/>
  <c r="AA36" i="15"/>
  <c r="N32" i="15"/>
  <c r="V32" i="15"/>
  <c r="AD32" i="15"/>
  <c r="O32" i="15"/>
  <c r="W32" i="15"/>
  <c r="AA32" i="15"/>
  <c r="T32" i="15"/>
  <c r="K32" i="15"/>
  <c r="U32" i="15"/>
  <c r="P32" i="15"/>
  <c r="X32" i="15"/>
  <c r="Q32" i="15"/>
  <c r="Y32" i="15"/>
  <c r="L32" i="15"/>
  <c r="Z32" i="15"/>
  <c r="S32" i="15"/>
  <c r="AC32" i="15"/>
  <c r="R32" i="15"/>
  <c r="AB32" i="15"/>
  <c r="M32" i="15"/>
  <c r="H11" i="15"/>
  <c r="N28" i="15"/>
  <c r="O28" i="15"/>
  <c r="R28" i="15"/>
  <c r="P28" i="15"/>
  <c r="Q28" i="15"/>
  <c r="L28" i="15"/>
  <c r="S28" i="15"/>
  <c r="K28" i="15"/>
  <c r="M28" i="15"/>
  <c r="H10" i="15"/>
  <c r="K25" i="15" s="1"/>
  <c r="K26" i="15" s="1"/>
  <c r="L24" i="15"/>
  <c r="K24" i="15"/>
  <c r="M24" i="15"/>
  <c r="H9" i="15"/>
  <c r="M20" i="15"/>
  <c r="M21" i="15" s="1"/>
  <c r="U20" i="15"/>
  <c r="AC20" i="15"/>
  <c r="P20" i="15"/>
  <c r="AA20" i="15"/>
  <c r="N20" i="15"/>
  <c r="V20" i="15"/>
  <c r="X20" i="15"/>
  <c r="L20" i="15"/>
  <c r="L21" i="15" s="1"/>
  <c r="S20" i="15"/>
  <c r="T20" i="15"/>
  <c r="O20" i="15"/>
  <c r="W20" i="15"/>
  <c r="K20" i="15"/>
  <c r="Q20" i="15"/>
  <c r="Y20" i="15"/>
  <c r="Z20" i="15"/>
  <c r="R20" i="15"/>
  <c r="AB20" i="15"/>
  <c r="H8" i="15"/>
  <c r="N16" i="15"/>
  <c r="V16" i="15"/>
  <c r="L16" i="15"/>
  <c r="X16" i="15"/>
  <c r="Q16" i="15"/>
  <c r="O16" i="15"/>
  <c r="W16" i="15"/>
  <c r="AB16" i="15"/>
  <c r="M16" i="15"/>
  <c r="P16" i="15"/>
  <c r="Y16" i="15"/>
  <c r="R16" i="15"/>
  <c r="Z16" i="15"/>
  <c r="K16" i="15"/>
  <c r="S16" i="15"/>
  <c r="AC16" i="15"/>
  <c r="AA16" i="15"/>
  <c r="T16" i="15"/>
  <c r="U16" i="15"/>
  <c r="H6" i="15"/>
  <c r="O12" i="15"/>
  <c r="W12" i="15"/>
  <c r="S12" i="15"/>
  <c r="AB12" i="15"/>
  <c r="M12" i="15"/>
  <c r="U12" i="15"/>
  <c r="P12" i="15"/>
  <c r="X12" i="15"/>
  <c r="Q12" i="15"/>
  <c r="Q13" i="15" s="1"/>
  <c r="Y12" i="15"/>
  <c r="L12" i="15"/>
  <c r="R12" i="15"/>
  <c r="R13" i="15" s="1"/>
  <c r="Z12" i="15"/>
  <c r="T12" i="15"/>
  <c r="K12" i="15"/>
  <c r="V12" i="15"/>
  <c r="V13" i="15" s="1"/>
  <c r="AA12" i="15"/>
  <c r="N12" i="15"/>
  <c r="H14" i="15"/>
  <c r="H13" i="15"/>
  <c r="H12" i="15"/>
  <c r="H5" i="15"/>
  <c r="N8" i="15"/>
  <c r="V8" i="15"/>
  <c r="L8" i="15"/>
  <c r="O8" i="15"/>
  <c r="W8" i="15"/>
  <c r="U8" i="15"/>
  <c r="P8" i="15"/>
  <c r="X8" i="15"/>
  <c r="K8" i="15"/>
  <c r="T8" i="15"/>
  <c r="Q8" i="15"/>
  <c r="Y8" i="15"/>
  <c r="AB8" i="15"/>
  <c r="M8" i="15"/>
  <c r="R8" i="15"/>
  <c r="Z8" i="15"/>
  <c r="S8" i="15"/>
  <c r="AA8" i="15"/>
  <c r="Q4" i="15"/>
  <c r="Y4" i="15"/>
  <c r="R4" i="15"/>
  <c r="Z4" i="15"/>
  <c r="L4" i="15"/>
  <c r="S4" i="15"/>
  <c r="AA4" i="15"/>
  <c r="O4" i="15"/>
  <c r="P4" i="15"/>
  <c r="P48" i="15" s="1"/>
  <c r="B40" i="2" s="1"/>
  <c r="T4" i="15"/>
  <c r="AB4" i="15"/>
  <c r="K4" i="15"/>
  <c r="M4" i="15"/>
  <c r="U4" i="15"/>
  <c r="V4" i="15"/>
  <c r="W4" i="15"/>
  <c r="X4" i="15"/>
  <c r="X48" i="15" s="1"/>
  <c r="J40" i="2" s="1"/>
  <c r="N4" i="15"/>
  <c r="H15" i="15"/>
  <c r="H4" i="15"/>
  <c r="AL56" i="13" l="1"/>
  <c r="AM56" i="13" s="1"/>
  <c r="AN56" i="13" s="1"/>
  <c r="AO56" i="13" s="1"/>
  <c r="AL54" i="13"/>
  <c r="W48" i="15"/>
  <c r="I40" i="2" s="1"/>
  <c r="AB17" i="15"/>
  <c r="AD48" i="15"/>
  <c r="P40" i="2" s="1"/>
  <c r="AL38" i="13"/>
  <c r="AM38" i="13" s="1"/>
  <c r="AN38" i="13" s="1"/>
  <c r="AO38" i="13" s="1"/>
  <c r="AL36" i="13"/>
  <c r="AL50" i="13"/>
  <c r="AM50" i="13" s="1"/>
  <c r="AN50" i="13" s="1"/>
  <c r="AO50" i="13" s="1"/>
  <c r="AL48" i="13"/>
  <c r="Z48" i="15"/>
  <c r="L40" i="2" s="1"/>
  <c r="AC17" i="15"/>
  <c r="AC48" i="15"/>
  <c r="O40" i="2" s="1"/>
  <c r="R48" i="15"/>
  <c r="D40" i="2" s="1"/>
  <c r="N48" i="15"/>
  <c r="T48" i="15"/>
  <c r="F40" i="2" s="1"/>
  <c r="Y48" i="15"/>
  <c r="K40" i="2" s="1"/>
  <c r="N13" i="15"/>
  <c r="S21" i="15"/>
  <c r="U21" i="15"/>
  <c r="AB37" i="15"/>
  <c r="X37" i="15"/>
  <c r="L41" i="15"/>
  <c r="O48" i="15"/>
  <c r="N41" i="15"/>
  <c r="V48" i="15"/>
  <c r="H40" i="2" s="1"/>
  <c r="AA48" i="15"/>
  <c r="M40" i="2" s="1"/>
  <c r="U48" i="15"/>
  <c r="G40" i="2" s="1"/>
  <c r="S48" i="15"/>
  <c r="E40" i="2" s="1"/>
  <c r="M48" i="15"/>
  <c r="Q48" i="15"/>
  <c r="C40" i="2" s="1"/>
  <c r="T33" i="15"/>
  <c r="N45" i="15"/>
  <c r="AB48" i="15"/>
  <c r="N40" i="2" s="1"/>
  <c r="AP56" i="13"/>
  <c r="AQ56" i="13" s="1"/>
  <c r="AR56" i="13" s="1"/>
  <c r="AS56" i="13" s="1"/>
  <c r="AT56" i="13" s="1"/>
  <c r="AU56" i="13" s="1"/>
  <c r="AV56" i="13" s="1"/>
  <c r="AW56" i="13" s="1"/>
  <c r="AX56" i="13" s="1"/>
  <c r="AY56" i="13" s="1"/>
  <c r="AZ56" i="13" s="1"/>
  <c r="BA56" i="13" s="1"/>
  <c r="BB44" i="13"/>
  <c r="BC44" i="13" s="1"/>
  <c r="BD44" i="13" s="1"/>
  <c r="BE44" i="13" s="1"/>
  <c r="BF44" i="13" s="1"/>
  <c r="T37" i="15"/>
  <c r="S37" i="15"/>
  <c r="P41" i="15"/>
  <c r="P37" i="15"/>
  <c r="M41" i="15"/>
  <c r="M42" i="15" s="1"/>
  <c r="L45" i="15"/>
  <c r="Z13" i="15"/>
  <c r="AA21" i="15"/>
  <c r="AA37" i="15"/>
  <c r="AC37" i="15"/>
  <c r="Y37" i="15"/>
  <c r="M45" i="15"/>
  <c r="N37" i="15"/>
  <c r="O37" i="15"/>
  <c r="R37" i="15"/>
  <c r="Z37" i="15"/>
  <c r="AD37" i="15"/>
  <c r="AE37" i="15"/>
  <c r="AE49" i="15" s="1"/>
  <c r="Q56" i="2" s="1"/>
  <c r="K37" i="15"/>
  <c r="K38" i="15" s="1"/>
  <c r="L38" i="15" s="1"/>
  <c r="V37" i="15"/>
  <c r="W37" i="15"/>
  <c r="U37" i="15"/>
  <c r="Q45" i="15"/>
  <c r="Q37" i="15"/>
  <c r="O45" i="15"/>
  <c r="R45" i="15"/>
  <c r="K45" i="15"/>
  <c r="K46" i="15" s="1"/>
  <c r="P45" i="15"/>
  <c r="S45" i="15"/>
  <c r="S41" i="15"/>
  <c r="O41" i="15"/>
  <c r="R41" i="15"/>
  <c r="K41" i="15"/>
  <c r="K42" i="15" s="1"/>
  <c r="L42" i="15" s="1"/>
  <c r="L13" i="15"/>
  <c r="AB21" i="15"/>
  <c r="T21" i="15"/>
  <c r="AC21" i="15"/>
  <c r="M29" i="15"/>
  <c r="M37" i="15"/>
  <c r="L37" i="15"/>
  <c r="Q41" i="15"/>
  <c r="M17" i="15"/>
  <c r="N17" i="15"/>
  <c r="L25" i="15"/>
  <c r="L26" i="15" s="1"/>
  <c r="N29" i="15"/>
  <c r="L33" i="15"/>
  <c r="Y33" i="15"/>
  <c r="N33" i="15"/>
  <c r="Z33" i="15"/>
  <c r="R33" i="15"/>
  <c r="K33" i="15"/>
  <c r="K34" i="15" s="1"/>
  <c r="W33" i="15"/>
  <c r="O33" i="15"/>
  <c r="AA33" i="15"/>
  <c r="Q33" i="15"/>
  <c r="V33" i="15"/>
  <c r="S33" i="15"/>
  <c r="Q29" i="15"/>
  <c r="R29" i="15"/>
  <c r="P29" i="15"/>
  <c r="S29" i="15"/>
  <c r="K29" i="15"/>
  <c r="K30" i="15" s="1"/>
  <c r="O29" i="15"/>
  <c r="Q17" i="15"/>
  <c r="M33" i="15"/>
  <c r="L29" i="15"/>
  <c r="AB33" i="15"/>
  <c r="X33" i="15"/>
  <c r="AD33" i="15"/>
  <c r="U17" i="15"/>
  <c r="L17" i="15"/>
  <c r="M25" i="15"/>
  <c r="P33" i="15"/>
  <c r="T17" i="15"/>
  <c r="V17" i="15"/>
  <c r="AC33" i="15"/>
  <c r="U33" i="15"/>
  <c r="O17" i="15"/>
  <c r="AA17" i="15"/>
  <c r="K17" i="15"/>
  <c r="K18" i="15" s="1"/>
  <c r="P17" i="15"/>
  <c r="R17" i="15"/>
  <c r="S17" i="15"/>
  <c r="X17" i="15"/>
  <c r="Z17" i="15"/>
  <c r="W17" i="15"/>
  <c r="Y17" i="15"/>
  <c r="L5" i="15"/>
  <c r="X21" i="15"/>
  <c r="Z21" i="15"/>
  <c r="P21" i="15"/>
  <c r="W21" i="15"/>
  <c r="N21" i="15"/>
  <c r="Y21" i="15"/>
  <c r="O21" i="15"/>
  <c r="Q21" i="15"/>
  <c r="R21" i="15"/>
  <c r="K21" i="15"/>
  <c r="K22" i="15" s="1"/>
  <c r="L22" i="15" s="1"/>
  <c r="M22" i="15" s="1"/>
  <c r="N22" i="15" s="1"/>
  <c r="V21" i="15"/>
  <c r="V5" i="15"/>
  <c r="Z5" i="15"/>
  <c r="M9" i="15"/>
  <c r="U9" i="15"/>
  <c r="P13" i="15"/>
  <c r="AB13" i="15"/>
  <c r="U13" i="15"/>
  <c r="K13" i="15"/>
  <c r="K14" i="15" s="1"/>
  <c r="L14" i="15" s="1"/>
  <c r="X13" i="15"/>
  <c r="Y13" i="15"/>
  <c r="O13" i="15"/>
  <c r="S13" i="15"/>
  <c r="T13" i="15"/>
  <c r="W13" i="15"/>
  <c r="M13" i="15"/>
  <c r="AA13" i="15"/>
  <c r="R5" i="15"/>
  <c r="L9" i="15"/>
  <c r="O9" i="15"/>
  <c r="X9" i="15"/>
  <c r="P9" i="15"/>
  <c r="Y9" i="15"/>
  <c r="Q9" i="15"/>
  <c r="Z9" i="15"/>
  <c r="K9" i="15"/>
  <c r="K10" i="15" s="1"/>
  <c r="R9" i="15"/>
  <c r="AA9" i="15"/>
  <c r="W9" i="15"/>
  <c r="S9" i="15"/>
  <c r="AB9" i="15"/>
  <c r="T9" i="15"/>
  <c r="V9" i="15"/>
  <c r="N9" i="15"/>
  <c r="S5" i="15"/>
  <c r="T5" i="15"/>
  <c r="T49" i="15" s="1"/>
  <c r="F56" i="2" s="1"/>
  <c r="P5" i="15"/>
  <c r="Q5" i="15"/>
  <c r="U5" i="15"/>
  <c r="K5" i="15"/>
  <c r="K6" i="15" s="1"/>
  <c r="L6" i="15" s="1"/>
  <c r="W5" i="15"/>
  <c r="O5" i="15"/>
  <c r="AB5" i="15"/>
  <c r="AA5" i="15"/>
  <c r="M5" i="15"/>
  <c r="M49" i="15" s="1"/>
  <c r="X5" i="15"/>
  <c r="Y5" i="15"/>
  <c r="N5" i="15"/>
  <c r="AP38" i="13" l="1"/>
  <c r="AQ38" i="13" s="1"/>
  <c r="AR38" i="13" s="1"/>
  <c r="AS38" i="13" s="1"/>
  <c r="AT38" i="13" s="1"/>
  <c r="AU38" i="13" s="1"/>
  <c r="AV38" i="13" s="1"/>
  <c r="AW38" i="13" s="1"/>
  <c r="AX38" i="13" s="1"/>
  <c r="AY38" i="13" s="1"/>
  <c r="AZ38" i="13" s="1"/>
  <c r="BA38" i="13" s="1"/>
  <c r="AP50" i="13"/>
  <c r="AQ50" i="13" s="1"/>
  <c r="AR50" i="13" s="1"/>
  <c r="AS50" i="13" s="1"/>
  <c r="AT50" i="13" s="1"/>
  <c r="AU50" i="13" s="1"/>
  <c r="AV50" i="13" s="1"/>
  <c r="AW50" i="13" s="1"/>
  <c r="AX50" i="13" s="1"/>
  <c r="AY50" i="13" s="1"/>
  <c r="AZ50" i="13" s="1"/>
  <c r="BA50" i="13" s="1"/>
  <c r="AC49" i="15"/>
  <c r="O56" i="2" s="1"/>
  <c r="P49" i="15"/>
  <c r="B56" i="2" s="1"/>
  <c r="AD49" i="15"/>
  <c r="P56" i="2" s="1"/>
  <c r="AA49" i="15"/>
  <c r="M56" i="2" s="1"/>
  <c r="AB49" i="15"/>
  <c r="N56" i="2" s="1"/>
  <c r="S49" i="15"/>
  <c r="E56" i="2" s="1"/>
  <c r="Z49" i="15"/>
  <c r="L56" i="2" s="1"/>
  <c r="N42" i="15"/>
  <c r="O42" i="15" s="1"/>
  <c r="P42" i="15" s="1"/>
  <c r="Q42" i="15" s="1"/>
  <c r="R42" i="15" s="1"/>
  <c r="O49" i="15"/>
  <c r="L10" i="15"/>
  <c r="M10" i="15" s="1"/>
  <c r="N10" i="15" s="1"/>
  <c r="O10" i="15" s="1"/>
  <c r="P10" i="15" s="1"/>
  <c r="Q10" i="15" s="1"/>
  <c r="R10" i="15" s="1"/>
  <c r="S10" i="15" s="1"/>
  <c r="T10" i="15" s="1"/>
  <c r="U10" i="15" s="1"/>
  <c r="V10" i="15" s="1"/>
  <c r="W10" i="15" s="1"/>
  <c r="X10" i="15" s="1"/>
  <c r="Y10" i="15" s="1"/>
  <c r="Z10" i="15" s="1"/>
  <c r="AA10" i="15" s="1"/>
  <c r="AB10" i="15" s="1"/>
  <c r="R49" i="15"/>
  <c r="D56" i="2" s="1"/>
  <c r="V49" i="15"/>
  <c r="H56" i="2" s="1"/>
  <c r="W49" i="15"/>
  <c r="I56" i="2" s="1"/>
  <c r="DT40" i="2"/>
  <c r="Y49" i="15"/>
  <c r="K56" i="2" s="1"/>
  <c r="U49" i="15"/>
  <c r="G56" i="2" s="1"/>
  <c r="N49" i="15"/>
  <c r="X49" i="15"/>
  <c r="J56" i="2" s="1"/>
  <c r="Q49" i="15"/>
  <c r="C56" i="2" s="1"/>
  <c r="DS56" i="2" s="1"/>
  <c r="DS40" i="2"/>
  <c r="BB56" i="13"/>
  <c r="BC56" i="13" s="1"/>
  <c r="BD56" i="13" s="1"/>
  <c r="BE56" i="13" s="1"/>
  <c r="BF56" i="13" s="1"/>
  <c r="BB50" i="13"/>
  <c r="BC50" i="13" s="1"/>
  <c r="BD50" i="13" s="1"/>
  <c r="BE50" i="13" s="1"/>
  <c r="BF50" i="13" s="1"/>
  <c r="BG44" i="13"/>
  <c r="BH44" i="13" s="1"/>
  <c r="BB38" i="13"/>
  <c r="BC38" i="13" s="1"/>
  <c r="BD38" i="13" s="1"/>
  <c r="BE38" i="13" s="1"/>
  <c r="BF38" i="13" s="1"/>
  <c r="S42" i="15"/>
  <c r="L30" i="15"/>
  <c r="M30" i="15" s="1"/>
  <c r="N30" i="15" s="1"/>
  <c r="O30" i="15" s="1"/>
  <c r="P30" i="15" s="1"/>
  <c r="Q30" i="15" s="1"/>
  <c r="R30" i="15" s="1"/>
  <c r="S30" i="15" s="1"/>
  <c r="M38" i="15"/>
  <c r="N38" i="15" s="1"/>
  <c r="O38" i="15" s="1"/>
  <c r="P38" i="15" s="1"/>
  <c r="Q38" i="15" s="1"/>
  <c r="R38" i="15" s="1"/>
  <c r="S38" i="15" s="1"/>
  <c r="T38" i="15" s="1"/>
  <c r="U38" i="15" s="1"/>
  <c r="V38" i="15" s="1"/>
  <c r="W38" i="15" s="1"/>
  <c r="X38" i="15" s="1"/>
  <c r="Y38" i="15" s="1"/>
  <c r="Z38" i="15" s="1"/>
  <c r="AA38" i="15" s="1"/>
  <c r="AB38" i="15" s="1"/>
  <c r="AC38" i="15" s="1"/>
  <c r="AD38" i="15" s="1"/>
  <c r="AE38" i="15" s="1"/>
  <c r="L46" i="15"/>
  <c r="M46" i="15" s="1"/>
  <c r="N46" i="15" s="1"/>
  <c r="O46" i="15" s="1"/>
  <c r="P46" i="15" s="1"/>
  <c r="Q46" i="15" s="1"/>
  <c r="R46" i="15" s="1"/>
  <c r="S46" i="15" s="1"/>
  <c r="M14" i="15"/>
  <c r="N14" i="15" s="1"/>
  <c r="O14" i="15" s="1"/>
  <c r="P14" i="15" s="1"/>
  <c r="Q14" i="15" s="1"/>
  <c r="R14" i="15" s="1"/>
  <c r="S14" i="15" s="1"/>
  <c r="T14" i="15" s="1"/>
  <c r="U14" i="15" s="1"/>
  <c r="V14" i="15" s="1"/>
  <c r="W14" i="15" s="1"/>
  <c r="X14" i="15" s="1"/>
  <c r="Y14" i="15" s="1"/>
  <c r="Z14" i="15" s="1"/>
  <c r="AA14" i="15" s="1"/>
  <c r="AB14" i="15" s="1"/>
  <c r="O22" i="15"/>
  <c r="P22" i="15" s="1"/>
  <c r="Q22" i="15" s="1"/>
  <c r="R22" i="15" s="1"/>
  <c r="S22" i="15" s="1"/>
  <c r="T22" i="15" s="1"/>
  <c r="U22" i="15" s="1"/>
  <c r="V22" i="15" s="1"/>
  <c r="W22" i="15" s="1"/>
  <c r="X22" i="15" s="1"/>
  <c r="Y22" i="15" s="1"/>
  <c r="Z22" i="15" s="1"/>
  <c r="AA22" i="15" s="1"/>
  <c r="AB22" i="15" s="1"/>
  <c r="AC22" i="15" s="1"/>
  <c r="L34" i="15"/>
  <c r="M34" i="15" s="1"/>
  <c r="N34" i="15" s="1"/>
  <c r="O34" i="15" s="1"/>
  <c r="P34" i="15" s="1"/>
  <c r="Q34" i="15" s="1"/>
  <c r="R34" i="15" s="1"/>
  <c r="S34" i="15" s="1"/>
  <c r="T34" i="15" s="1"/>
  <c r="U34" i="15" s="1"/>
  <c r="V34" i="15" s="1"/>
  <c r="W34" i="15" s="1"/>
  <c r="X34" i="15" s="1"/>
  <c r="Y34" i="15" s="1"/>
  <c r="Z34" i="15" s="1"/>
  <c r="AA34" i="15" s="1"/>
  <c r="AB34" i="15" s="1"/>
  <c r="AC34" i="15" s="1"/>
  <c r="AD34" i="15" s="1"/>
  <c r="L18" i="15"/>
  <c r="M18" i="15" s="1"/>
  <c r="N18" i="15" s="1"/>
  <c r="O18" i="15" s="1"/>
  <c r="P18" i="15" s="1"/>
  <c r="Q18" i="15" s="1"/>
  <c r="R18" i="15" s="1"/>
  <c r="S18" i="15" s="1"/>
  <c r="T18" i="15" s="1"/>
  <c r="U18" i="15" s="1"/>
  <c r="V18" i="15" s="1"/>
  <c r="W18" i="15" s="1"/>
  <c r="X18" i="15" s="1"/>
  <c r="Y18" i="15" s="1"/>
  <c r="Z18" i="15" s="1"/>
  <c r="AA18" i="15" s="1"/>
  <c r="AB18" i="15" s="1"/>
  <c r="AC18" i="15" s="1"/>
  <c r="M26" i="15"/>
  <c r="M6" i="15"/>
  <c r="N6" i="15" s="1"/>
  <c r="O6" i="15" s="1"/>
  <c r="P6" i="15" s="1"/>
  <c r="Q6" i="15" s="1"/>
  <c r="R6" i="15" s="1"/>
  <c r="S6" i="15" s="1"/>
  <c r="T6" i="15" s="1"/>
  <c r="U6" i="15" s="1"/>
  <c r="V6" i="15" s="1"/>
  <c r="W6" i="15" s="1"/>
  <c r="X6" i="15" s="1"/>
  <c r="Y6" i="15" s="1"/>
  <c r="Z6" i="15" s="1"/>
  <c r="AA6" i="15" s="1"/>
  <c r="AB6" i="15" s="1"/>
  <c r="BJ44" i="13" l="1"/>
  <c r="BK44" i="13" s="1"/>
  <c r="BL44" i="13" s="1"/>
  <c r="BM44" i="13" s="1"/>
  <c r="BN44" i="13" s="1"/>
  <c r="BO44" i="13" s="1"/>
  <c r="BP44" i="13" s="1"/>
  <c r="BQ44" i="13" s="1"/>
  <c r="BR44" i="13" s="1"/>
  <c r="BI44" i="13"/>
  <c r="DT56" i="2"/>
  <c r="EE56" i="2" s="1"/>
  <c r="EE40" i="2"/>
  <c r="BG56" i="13"/>
  <c r="BH56" i="13" s="1"/>
  <c r="BI56" i="13" s="1"/>
  <c r="BJ56" i="13" s="1"/>
  <c r="BK56" i="13" s="1"/>
  <c r="BL56" i="13" s="1"/>
  <c r="BM56" i="13" s="1"/>
  <c r="BG50" i="13"/>
  <c r="BH50" i="13" s="1"/>
  <c r="BI50" i="13" s="1"/>
  <c r="BJ50" i="13" s="1"/>
  <c r="BK50" i="13" s="1"/>
  <c r="BL50" i="13" s="1"/>
  <c r="BM50" i="13" s="1"/>
  <c r="BG38" i="13"/>
  <c r="BH38" i="13" s="1"/>
  <c r="E28" i="3"/>
  <c r="C29" i="3"/>
  <c r="C30" i="3"/>
  <c r="C28" i="3"/>
  <c r="B31" i="3"/>
  <c r="C29" i="2"/>
  <c r="D24" i="3"/>
  <c r="E24" i="3"/>
  <c r="F24" i="3"/>
  <c r="G24" i="3"/>
  <c r="H24" i="3"/>
  <c r="C24" i="3"/>
  <c r="D23" i="3"/>
  <c r="C23" i="3"/>
  <c r="D22" i="3"/>
  <c r="C22" i="3"/>
  <c r="B55" i="2"/>
  <c r="C55" i="2"/>
  <c r="D55" i="2"/>
  <c r="E55" i="2"/>
  <c r="I24" i="3" l="1"/>
  <c r="BI38" i="13"/>
  <c r="DS55" i="2"/>
  <c r="D29" i="2"/>
  <c r="E29" i="2" s="1"/>
  <c r="F29" i="2" s="1"/>
  <c r="BN56" i="13"/>
  <c r="BO56" i="13" s="1"/>
  <c r="BP56" i="13" s="1"/>
  <c r="BQ56" i="13" s="1"/>
  <c r="BR56" i="13" s="1"/>
  <c r="BN50" i="13"/>
  <c r="BO50" i="13" s="1"/>
  <c r="BP50" i="13" s="1"/>
  <c r="BQ50" i="13" s="1"/>
  <c r="BR50" i="13" s="1"/>
  <c r="BS44" i="13"/>
  <c r="BT44" i="13" s="1"/>
  <c r="F54" i="2"/>
  <c r="C54" i="2"/>
  <c r="E29" i="3"/>
  <c r="E30" i="3"/>
  <c r="F55" i="2"/>
  <c r="R14" i="13"/>
  <c r="R13" i="13"/>
  <c r="BU44" i="13" l="1"/>
  <c r="BV44" i="13" s="1"/>
  <c r="BW44" i="13" s="1"/>
  <c r="BX44" i="13" s="1"/>
  <c r="BY44" i="13" s="1"/>
  <c r="DS29" i="2"/>
  <c r="G29" i="2"/>
  <c r="E54" i="2"/>
  <c r="D54" i="2"/>
  <c r="DS54" i="2" s="1"/>
  <c r="G55" i="2"/>
  <c r="H55" i="2" s="1"/>
  <c r="I55" i="2" s="1"/>
  <c r="J55" i="2" s="1"/>
  <c r="K55" i="2" s="1"/>
  <c r="L55" i="2" s="1"/>
  <c r="M55" i="2" s="1"/>
  <c r="N55" i="2" s="1"/>
  <c r="O55" i="2" s="1"/>
  <c r="P55" i="2" s="1"/>
  <c r="Q55" i="2" s="1"/>
  <c r="R55" i="2" s="1"/>
  <c r="BS56" i="13"/>
  <c r="BT56" i="13" s="1"/>
  <c r="BU56" i="13" s="1"/>
  <c r="BV56" i="13" s="1"/>
  <c r="BW56" i="13" s="1"/>
  <c r="BX56" i="13" s="1"/>
  <c r="BY56" i="13" s="1"/>
  <c r="BS50" i="13"/>
  <c r="BT50" i="13" s="1"/>
  <c r="BU50" i="13" s="1"/>
  <c r="BV50" i="13" s="1"/>
  <c r="BW50" i="13" s="1"/>
  <c r="BX50" i="13" s="1"/>
  <c r="BY50" i="13" s="1"/>
  <c r="BZ44" i="13"/>
  <c r="CA44" i="13" s="1"/>
  <c r="CB44" i="13" s="1"/>
  <c r="CC44" i="13" s="1"/>
  <c r="CD44" i="13" s="1"/>
  <c r="R18" i="13"/>
  <c r="E31" i="3"/>
  <c r="C5" i="3" s="1"/>
  <c r="C31" i="3"/>
  <c r="J24" i="3"/>
  <c r="K24" i="3" s="1"/>
  <c r="L24" i="3" s="1"/>
  <c r="Y13" i="3"/>
  <c r="C7" i="13" s="1"/>
  <c r="C8" i="13" s="1"/>
  <c r="C9" i="13" l="1"/>
  <c r="BB42" i="13"/>
  <c r="Z61" i="2" s="1"/>
  <c r="AP42" i="13"/>
  <c r="N61" i="2" s="1"/>
  <c r="AP36" i="13"/>
  <c r="N59" i="2" s="1"/>
  <c r="AP48" i="13"/>
  <c r="N63" i="2" s="1"/>
  <c r="AP54" i="13"/>
  <c r="N65" i="2" s="1"/>
  <c r="BB54" i="13"/>
  <c r="Z65" i="2" s="1"/>
  <c r="DU65" i="2" s="1"/>
  <c r="BB36" i="13"/>
  <c r="Z59" i="2" s="1"/>
  <c r="BB48" i="13"/>
  <c r="Z63" i="2" s="1"/>
  <c r="BI42" i="13"/>
  <c r="BN42" i="13"/>
  <c r="BN54" i="13"/>
  <c r="AL65" i="2" s="1"/>
  <c r="BI36" i="13"/>
  <c r="BN48" i="13"/>
  <c r="AL63" i="2" s="1"/>
  <c r="BZ48" i="13"/>
  <c r="AX63" i="2" s="1"/>
  <c r="BZ54" i="13"/>
  <c r="AX65" i="2" s="1"/>
  <c r="BU42" i="13"/>
  <c r="BZ42" i="13"/>
  <c r="DT55" i="2"/>
  <c r="H29" i="2"/>
  <c r="G54" i="2"/>
  <c r="S55" i="2"/>
  <c r="T55" i="2" s="1"/>
  <c r="U55" i="2" s="1"/>
  <c r="V55" i="2" s="1"/>
  <c r="W55" i="2" s="1"/>
  <c r="X55" i="2" s="1"/>
  <c r="Y55" i="2" s="1"/>
  <c r="Z55" i="2" s="1"/>
  <c r="AA55" i="2" s="1"/>
  <c r="AB55" i="2" s="1"/>
  <c r="AC55" i="2" s="1"/>
  <c r="AD55" i="2" s="1"/>
  <c r="BZ56" i="13"/>
  <c r="CA56" i="13" s="1"/>
  <c r="CB56" i="13" s="1"/>
  <c r="CC56" i="13" s="1"/>
  <c r="CD56" i="13" s="1"/>
  <c r="E32" i="13"/>
  <c r="F32" i="13" s="1"/>
  <c r="G32" i="13" s="1"/>
  <c r="H32" i="13" s="1"/>
  <c r="I32" i="13" s="1"/>
  <c r="J32" i="13" s="1"/>
  <c r="K32" i="13" s="1"/>
  <c r="L32" i="13" s="1"/>
  <c r="M32" i="13" s="1"/>
  <c r="N32" i="13" s="1"/>
  <c r="O32" i="13" s="1"/>
  <c r="P32" i="13" s="1"/>
  <c r="Q32" i="13" s="1"/>
  <c r="R30" i="13" s="1"/>
  <c r="DU61" i="2"/>
  <c r="BZ50" i="13"/>
  <c r="CA50" i="13" s="1"/>
  <c r="CB50" i="13" s="1"/>
  <c r="CC50" i="13" s="1"/>
  <c r="CD50" i="13" s="1"/>
  <c r="CE44" i="13"/>
  <c r="CF44" i="13" s="1"/>
  <c r="M24" i="3"/>
  <c r="E21" i="3"/>
  <c r="F21" i="3"/>
  <c r="G21" i="3"/>
  <c r="H21" i="3"/>
  <c r="D21" i="3"/>
  <c r="C21" i="3"/>
  <c r="G20" i="3"/>
  <c r="F20" i="3"/>
  <c r="D20" i="3"/>
  <c r="L29" i="14"/>
  <c r="K29" i="14"/>
  <c r="J29" i="14"/>
  <c r="I29" i="14"/>
  <c r="H29" i="14"/>
  <c r="H15" i="14"/>
  <c r="H16" i="14"/>
  <c r="I16" i="14"/>
  <c r="J16" i="14"/>
  <c r="K16" i="14"/>
  <c r="L16" i="14"/>
  <c r="H19" i="14"/>
  <c r="H14" i="14"/>
  <c r="H5" i="14"/>
  <c r="I5" i="14"/>
  <c r="J5" i="14"/>
  <c r="K5" i="14"/>
  <c r="L5" i="14"/>
  <c r="H7" i="14"/>
  <c r="J4" i="14"/>
  <c r="K4" i="14"/>
  <c r="L4" i="14"/>
  <c r="H20" i="3" s="1"/>
  <c r="I4" i="14"/>
  <c r="E20" i="3" s="1"/>
  <c r="H4" i="14"/>
  <c r="G15" i="14"/>
  <c r="H23" i="3" s="1"/>
  <c r="G14" i="14"/>
  <c r="H22" i="3" s="1"/>
  <c r="F15" i="14"/>
  <c r="G23" i="3" s="1"/>
  <c r="F14" i="14"/>
  <c r="G22" i="3" s="1"/>
  <c r="E15" i="14"/>
  <c r="F23" i="3" s="1"/>
  <c r="I23" i="3" s="1"/>
  <c r="E14" i="14"/>
  <c r="D15" i="14"/>
  <c r="E23" i="3" s="1"/>
  <c r="D14" i="14"/>
  <c r="E22" i="3" s="1"/>
  <c r="E24" i="14"/>
  <c r="D24" i="14"/>
  <c r="C30" i="14"/>
  <c r="D30" i="14"/>
  <c r="E30" i="14"/>
  <c r="F30" i="14"/>
  <c r="G30" i="14"/>
  <c r="B30" i="14"/>
  <c r="D19" i="14"/>
  <c r="I19" i="14" s="1"/>
  <c r="C19" i="14"/>
  <c r="B19" i="14"/>
  <c r="C24" i="14"/>
  <c r="C7" i="14"/>
  <c r="C8" i="14" s="1"/>
  <c r="D7" i="14"/>
  <c r="D8" i="14" s="1"/>
  <c r="E7" i="14"/>
  <c r="E8" i="14" s="1"/>
  <c r="F7" i="14"/>
  <c r="F8" i="14" s="1"/>
  <c r="G7" i="14"/>
  <c r="G8" i="14" s="1"/>
  <c r="B7" i="14"/>
  <c r="K20" i="3"/>
  <c r="L20" i="3"/>
  <c r="M20" i="3"/>
  <c r="N20" i="3"/>
  <c r="O20" i="3"/>
  <c r="P20" i="3"/>
  <c r="Q20" i="3"/>
  <c r="R20" i="3"/>
  <c r="S20" i="3"/>
  <c r="H30" i="14" l="1"/>
  <c r="B8" i="14"/>
  <c r="B21" i="14"/>
  <c r="B26" i="14" s="1"/>
  <c r="I22" i="3"/>
  <c r="J22" i="3" s="1"/>
  <c r="K22" i="3" s="1"/>
  <c r="J14" i="14"/>
  <c r="K15" i="14"/>
  <c r="J23" i="3"/>
  <c r="K23" i="3" s="1"/>
  <c r="L7" i="14"/>
  <c r="K14" i="14"/>
  <c r="J15" i="14"/>
  <c r="I7" i="14"/>
  <c r="AL61" i="2"/>
  <c r="DV61" i="2" s="1"/>
  <c r="E19" i="14"/>
  <c r="J19" i="14" s="1"/>
  <c r="F22" i="3"/>
  <c r="K7" i="14"/>
  <c r="L14" i="14"/>
  <c r="I15" i="14"/>
  <c r="CG44" i="13"/>
  <c r="CH44" i="13" s="1"/>
  <c r="CI44" i="13" s="1"/>
  <c r="CJ44" i="13" s="1"/>
  <c r="CK44" i="13" s="1"/>
  <c r="CL42" i="13" s="1"/>
  <c r="CG42" i="13"/>
  <c r="AX61" i="2" s="1"/>
  <c r="DW61" i="2" s="1"/>
  <c r="J7" i="14"/>
  <c r="I14" i="14"/>
  <c r="L15" i="14"/>
  <c r="DV65" i="2"/>
  <c r="DT61" i="2"/>
  <c r="FB36" i="13"/>
  <c r="DT63" i="2"/>
  <c r="DU59" i="2"/>
  <c r="DT65" i="2"/>
  <c r="DU63" i="2"/>
  <c r="DT59" i="2"/>
  <c r="DV63" i="2"/>
  <c r="I29" i="2"/>
  <c r="H54" i="2"/>
  <c r="AE55" i="2"/>
  <c r="AF55" i="2" s="1"/>
  <c r="AG55" i="2" s="1"/>
  <c r="AH55" i="2" s="1"/>
  <c r="AI55" i="2" s="1"/>
  <c r="AJ55" i="2" s="1"/>
  <c r="AK55" i="2" s="1"/>
  <c r="AL55" i="2" s="1"/>
  <c r="AM55" i="2" s="1"/>
  <c r="AN55" i="2" s="1"/>
  <c r="AO55" i="2" s="1"/>
  <c r="AP55" i="2" s="1"/>
  <c r="DU55" i="2"/>
  <c r="DW65" i="2"/>
  <c r="CE56" i="13"/>
  <c r="CF56" i="13" s="1"/>
  <c r="CG56" i="13" s="1"/>
  <c r="CH56" i="13" s="1"/>
  <c r="CI56" i="13" s="1"/>
  <c r="CJ56" i="13" s="1"/>
  <c r="CK56" i="13" s="1"/>
  <c r="CL54" i="13" s="1"/>
  <c r="BJ65" i="2" s="1"/>
  <c r="R32" i="13"/>
  <c r="S32" i="13" s="1"/>
  <c r="T32" i="13" s="1"/>
  <c r="U32" i="13" s="1"/>
  <c r="V32" i="13" s="1"/>
  <c r="W32" i="13" s="1"/>
  <c r="X32" i="13" s="1"/>
  <c r="Y32" i="13" s="1"/>
  <c r="Z32" i="13" s="1"/>
  <c r="AA32" i="13" s="1"/>
  <c r="AB32" i="13" s="1"/>
  <c r="AC32" i="13" s="1"/>
  <c r="AD30" i="13" s="1"/>
  <c r="CE50" i="13"/>
  <c r="CF50" i="13" s="1"/>
  <c r="CG50" i="13" s="1"/>
  <c r="CH50" i="13" s="1"/>
  <c r="CI50" i="13" s="1"/>
  <c r="CJ50" i="13" s="1"/>
  <c r="CK50" i="13" s="1"/>
  <c r="CL48" i="13" s="1"/>
  <c r="DW63" i="2"/>
  <c r="N24" i="3"/>
  <c r="G19" i="14"/>
  <c r="G21" i="14" s="1"/>
  <c r="F19" i="14"/>
  <c r="B27" i="14"/>
  <c r="D21" i="14"/>
  <c r="C21" i="14"/>
  <c r="B22" i="14"/>
  <c r="L23" i="3" l="1"/>
  <c r="CL44" i="13"/>
  <c r="CM44" i="13" s="1"/>
  <c r="CN44" i="13" s="1"/>
  <c r="CO44" i="13" s="1"/>
  <c r="CP44" i="13" s="1"/>
  <c r="E21" i="14"/>
  <c r="E22" i="14" s="1"/>
  <c r="M23" i="3"/>
  <c r="N23" i="3" s="1"/>
  <c r="O23" i="3" s="1"/>
  <c r="P23" i="3" s="1"/>
  <c r="Q23" i="3" s="1"/>
  <c r="EE59" i="2"/>
  <c r="DV55" i="2"/>
  <c r="J29" i="2"/>
  <c r="I54" i="2"/>
  <c r="AQ55" i="2"/>
  <c r="AR55" i="2" s="1"/>
  <c r="AS55" i="2" s="1"/>
  <c r="AT55" i="2" s="1"/>
  <c r="AU55" i="2" s="1"/>
  <c r="AV55" i="2" s="1"/>
  <c r="AW55" i="2" s="1"/>
  <c r="AX55" i="2" s="1"/>
  <c r="AY55" i="2" s="1"/>
  <c r="AZ55" i="2" s="1"/>
  <c r="BA55" i="2" s="1"/>
  <c r="BB55" i="2" s="1"/>
  <c r="CL56" i="13"/>
  <c r="CM56" i="13" s="1"/>
  <c r="CN56" i="13" s="1"/>
  <c r="CO56" i="13" s="1"/>
  <c r="CP56" i="13" s="1"/>
  <c r="AD32" i="13"/>
  <c r="AE32" i="13" s="1"/>
  <c r="AF32" i="13" s="1"/>
  <c r="AG32" i="13" s="1"/>
  <c r="AH32" i="13" s="1"/>
  <c r="AI32" i="13" s="1"/>
  <c r="AJ32" i="13" s="1"/>
  <c r="AK32" i="13" s="1"/>
  <c r="CL50" i="13"/>
  <c r="CM50" i="13" s="1"/>
  <c r="CN50" i="13" s="1"/>
  <c r="CO50" i="13" s="1"/>
  <c r="CP50" i="13" s="1"/>
  <c r="CQ44" i="13"/>
  <c r="CR44" i="13" s="1"/>
  <c r="L21" i="3"/>
  <c r="M21" i="3" s="1"/>
  <c r="N21" i="3" s="1"/>
  <c r="P21" i="3" s="1"/>
  <c r="R21" i="3" s="1"/>
  <c r="S21" i="3" s="1"/>
  <c r="O24" i="3"/>
  <c r="F21" i="14"/>
  <c r="F22" i="14" s="1"/>
  <c r="L19" i="14"/>
  <c r="K19" i="14"/>
  <c r="C22" i="14"/>
  <c r="C26" i="14"/>
  <c r="D22" i="14"/>
  <c r="H22" i="14" s="1"/>
  <c r="D26" i="14"/>
  <c r="G26" i="14"/>
  <c r="G27" i="14" s="1"/>
  <c r="G22" i="14"/>
  <c r="C27" i="14" l="1"/>
  <c r="H26" i="14"/>
  <c r="E26" i="14"/>
  <c r="CS44" i="13"/>
  <c r="CT44" i="13" s="1"/>
  <c r="CU44" i="13" s="1"/>
  <c r="CV44" i="13" s="1"/>
  <c r="CW44" i="13" s="1"/>
  <c r="CX44" i="13" s="1"/>
  <c r="CY44" i="13" s="1"/>
  <c r="CZ44" i="13" s="1"/>
  <c r="DA44" i="13" s="1"/>
  <c r="DB44" i="13" s="1"/>
  <c r="DC44" i="13" s="1"/>
  <c r="DD44" i="13" s="1"/>
  <c r="DE44" i="13" s="1"/>
  <c r="DF44" i="13" s="1"/>
  <c r="DG44" i="13" s="1"/>
  <c r="DH44" i="13" s="1"/>
  <c r="DI44" i="13" s="1"/>
  <c r="DJ44" i="13" s="1"/>
  <c r="DK44" i="13" s="1"/>
  <c r="DL44" i="13" s="1"/>
  <c r="DM44" i="13" s="1"/>
  <c r="DN44" i="13" s="1"/>
  <c r="DO44" i="13" s="1"/>
  <c r="DP44" i="13" s="1"/>
  <c r="DQ44" i="13" s="1"/>
  <c r="DR44" i="13" s="1"/>
  <c r="DS44" i="13" s="1"/>
  <c r="DT44" i="13" s="1"/>
  <c r="DU44" i="13" s="1"/>
  <c r="DV44" i="13" s="1"/>
  <c r="DW44" i="13" s="1"/>
  <c r="DX44" i="13" s="1"/>
  <c r="DY44" i="13" s="1"/>
  <c r="DZ44" i="13" s="1"/>
  <c r="EA44" i="13" s="1"/>
  <c r="EB44" i="13" s="1"/>
  <c r="EC44" i="13" s="1"/>
  <c r="ED44" i="13" s="1"/>
  <c r="EE44" i="13" s="1"/>
  <c r="EF44" i="13" s="1"/>
  <c r="EG44" i="13" s="1"/>
  <c r="EH44" i="13" s="1"/>
  <c r="EI44" i="13" s="1"/>
  <c r="EJ44" i="13" s="1"/>
  <c r="EK44" i="13" s="1"/>
  <c r="EL44" i="13" s="1"/>
  <c r="EM44" i="13" s="1"/>
  <c r="EN44" i="13" s="1"/>
  <c r="EO44" i="13" s="1"/>
  <c r="EP44" i="13" s="1"/>
  <c r="EQ44" i="13" s="1"/>
  <c r="ER44" i="13" s="1"/>
  <c r="ES44" i="13" s="1"/>
  <c r="ET44" i="13" s="1"/>
  <c r="EU44" i="13" s="1"/>
  <c r="EV44" i="13" s="1"/>
  <c r="EW44" i="13" s="1"/>
  <c r="EX44" i="13" s="1"/>
  <c r="CS42" i="13"/>
  <c r="BJ61" i="2" s="1"/>
  <c r="D27" i="14"/>
  <c r="I26" i="14"/>
  <c r="AL32" i="13"/>
  <c r="AM32" i="13" s="1"/>
  <c r="AN32" i="13" s="1"/>
  <c r="AO32" i="13" s="1"/>
  <c r="AP30" i="13" s="1"/>
  <c r="AL30" i="13"/>
  <c r="N57" i="2" s="1"/>
  <c r="DX61" i="2"/>
  <c r="EE61" i="2" s="1"/>
  <c r="FB42" i="13"/>
  <c r="K29" i="2"/>
  <c r="J54" i="2"/>
  <c r="BC55" i="2"/>
  <c r="BD55" i="2" s="1"/>
  <c r="BE55" i="2" s="1"/>
  <c r="BF55" i="2" s="1"/>
  <c r="BG55" i="2" s="1"/>
  <c r="BH55" i="2" s="1"/>
  <c r="BI55" i="2" s="1"/>
  <c r="BJ55" i="2" s="1"/>
  <c r="BK55" i="2" s="1"/>
  <c r="BL55" i="2" s="1"/>
  <c r="BM55" i="2" s="1"/>
  <c r="BN55" i="2" s="1"/>
  <c r="DW55" i="2"/>
  <c r="CQ56" i="13"/>
  <c r="CR56" i="13" s="1"/>
  <c r="CS56" i="13" s="1"/>
  <c r="CT56" i="13" s="1"/>
  <c r="CU56" i="13" s="1"/>
  <c r="CV56" i="13" s="1"/>
  <c r="CW56" i="13" s="1"/>
  <c r="CX54" i="13" s="1"/>
  <c r="DX65" i="2"/>
  <c r="CQ50" i="13"/>
  <c r="CR50" i="13" s="1"/>
  <c r="P24" i="3"/>
  <c r="R23" i="3"/>
  <c r="S23" i="3" s="1"/>
  <c r="F26" i="14"/>
  <c r="J7" i="2"/>
  <c r="I7" i="2"/>
  <c r="H7" i="2"/>
  <c r="G7" i="2"/>
  <c r="F7" i="2"/>
  <c r="CS50" i="13" l="1"/>
  <c r="CT50" i="13" s="1"/>
  <c r="CU50" i="13" s="1"/>
  <c r="CV50" i="13" s="1"/>
  <c r="CW50" i="13" s="1"/>
  <c r="CX48" i="13" s="1"/>
  <c r="CS48" i="13"/>
  <c r="BJ63" i="2" s="1"/>
  <c r="DX63" i="2" s="1"/>
  <c r="AP32" i="13"/>
  <c r="AQ32" i="13" s="1"/>
  <c r="AR32" i="13" s="1"/>
  <c r="AS32" i="13" s="1"/>
  <c r="AT32" i="13" s="1"/>
  <c r="AU32" i="13" s="1"/>
  <c r="AV32" i="13" s="1"/>
  <c r="AW32" i="13" s="1"/>
  <c r="AX32" i="13" s="1"/>
  <c r="AY32" i="13" s="1"/>
  <c r="AZ32" i="13" s="1"/>
  <c r="BA32" i="13" s="1"/>
  <c r="BB30" i="13" s="1"/>
  <c r="E27" i="14"/>
  <c r="J26" i="14"/>
  <c r="H27" i="14"/>
  <c r="DT57" i="2"/>
  <c r="L29" i="2"/>
  <c r="K54" i="2"/>
  <c r="DX55" i="2"/>
  <c r="BO55" i="2"/>
  <c r="BP55" i="2" s="1"/>
  <c r="BQ55" i="2" s="1"/>
  <c r="BR55" i="2" s="1"/>
  <c r="BS55" i="2" s="1"/>
  <c r="BT55" i="2" s="1"/>
  <c r="BU55" i="2" s="1"/>
  <c r="BV55" i="2" s="1"/>
  <c r="BW55" i="2" s="1"/>
  <c r="BX55" i="2" s="1"/>
  <c r="BY55" i="2" s="1"/>
  <c r="BZ55" i="2" s="1"/>
  <c r="CX56" i="13"/>
  <c r="CY56" i="13" s="1"/>
  <c r="CZ56" i="13" s="1"/>
  <c r="DA56" i="13" s="1"/>
  <c r="DB56" i="13" s="1"/>
  <c r="BB32" i="13"/>
  <c r="BC32" i="13" s="1"/>
  <c r="BD32" i="13" s="1"/>
  <c r="BE32" i="13" s="1"/>
  <c r="BF32" i="13" s="1"/>
  <c r="BG32" i="13" s="1"/>
  <c r="BH32" i="13" s="1"/>
  <c r="H21" i="2"/>
  <c r="H41" i="2"/>
  <c r="H39" i="2"/>
  <c r="F21" i="2"/>
  <c r="F39" i="2"/>
  <c r="F41" i="2"/>
  <c r="G21" i="2"/>
  <c r="G39" i="2"/>
  <c r="G41" i="2"/>
  <c r="I21" i="2"/>
  <c r="I41" i="2"/>
  <c r="I39" i="2"/>
  <c r="J21" i="2"/>
  <c r="J41" i="2"/>
  <c r="J39" i="2"/>
  <c r="Q24" i="3"/>
  <c r="F20" i="2"/>
  <c r="F19" i="2"/>
  <c r="G20" i="2"/>
  <c r="G19" i="2"/>
  <c r="H20" i="2"/>
  <c r="H19" i="2"/>
  <c r="J20" i="2"/>
  <c r="J19" i="2"/>
  <c r="I20" i="2"/>
  <c r="I19" i="2"/>
  <c r="F27" i="14"/>
  <c r="K26" i="14"/>
  <c r="L26" i="14"/>
  <c r="V7" i="2"/>
  <c r="J10" i="2"/>
  <c r="J12" i="2" s="1"/>
  <c r="J13" i="2" s="1"/>
  <c r="R7" i="2"/>
  <c r="F10" i="2"/>
  <c r="F12" i="2" s="1"/>
  <c r="F13" i="2" s="1"/>
  <c r="S7" i="2"/>
  <c r="G10" i="2"/>
  <c r="G12" i="2" s="1"/>
  <c r="G13" i="2" s="1"/>
  <c r="T7" i="2"/>
  <c r="H10" i="2"/>
  <c r="H12" i="2" s="1"/>
  <c r="H13" i="2" s="1"/>
  <c r="U7" i="2"/>
  <c r="I10" i="2"/>
  <c r="I12" i="2" s="1"/>
  <c r="I13" i="2" s="1"/>
  <c r="E7" i="2"/>
  <c r="D7" i="2"/>
  <c r="C7" i="2"/>
  <c r="B7" i="2"/>
  <c r="DS7" i="2" l="1"/>
  <c r="BI32" i="13"/>
  <c r="BI30" i="13"/>
  <c r="FB30" i="13" s="1"/>
  <c r="Z57" i="2"/>
  <c r="DU57" i="2" s="1"/>
  <c r="CX50" i="13"/>
  <c r="CY50" i="13" s="1"/>
  <c r="CZ50" i="13" s="1"/>
  <c r="DA50" i="13" s="1"/>
  <c r="DB50" i="13" s="1"/>
  <c r="DC50" i="13" s="1"/>
  <c r="DD50" i="13" s="1"/>
  <c r="M29" i="2"/>
  <c r="L54" i="2"/>
  <c r="DY55" i="2"/>
  <c r="CA55" i="2"/>
  <c r="CB55" i="2" s="1"/>
  <c r="CC55" i="2" s="1"/>
  <c r="CD55" i="2" s="1"/>
  <c r="CE55" i="2" s="1"/>
  <c r="CF55" i="2" s="1"/>
  <c r="CG55" i="2" s="1"/>
  <c r="CH55" i="2" s="1"/>
  <c r="CI55" i="2" s="1"/>
  <c r="CJ55" i="2" s="1"/>
  <c r="CK55" i="2" s="1"/>
  <c r="CL55" i="2" s="1"/>
  <c r="H24" i="2"/>
  <c r="H26" i="2" s="1"/>
  <c r="H27" i="2" s="1"/>
  <c r="DC56" i="13"/>
  <c r="DD56" i="13" s="1"/>
  <c r="R21" i="2"/>
  <c r="R41" i="2"/>
  <c r="R39" i="2"/>
  <c r="T21" i="2"/>
  <c r="T39" i="2"/>
  <c r="T41" i="2"/>
  <c r="U21" i="2"/>
  <c r="U41" i="2"/>
  <c r="U39" i="2"/>
  <c r="B41" i="2"/>
  <c r="B39" i="2"/>
  <c r="V21" i="2"/>
  <c r="V41" i="2"/>
  <c r="V39" i="2"/>
  <c r="E41" i="2"/>
  <c r="E39" i="2"/>
  <c r="C41" i="2"/>
  <c r="C39" i="2"/>
  <c r="S21" i="2"/>
  <c r="S41" i="2"/>
  <c r="S39" i="2"/>
  <c r="D41" i="2"/>
  <c r="D39" i="2"/>
  <c r="C21" i="2"/>
  <c r="C20" i="2"/>
  <c r="C19" i="2"/>
  <c r="B21" i="2"/>
  <c r="B20" i="2"/>
  <c r="B19" i="2"/>
  <c r="D21" i="2"/>
  <c r="D20" i="2"/>
  <c r="D19" i="2"/>
  <c r="E20" i="2"/>
  <c r="E21" i="2"/>
  <c r="E19" i="2"/>
  <c r="G24" i="2"/>
  <c r="G26" i="2" s="1"/>
  <c r="G27" i="2" s="1"/>
  <c r="I24" i="2"/>
  <c r="I26" i="2" s="1"/>
  <c r="I31" i="2" s="1"/>
  <c r="I32" i="2" s="1"/>
  <c r="F24" i="2"/>
  <c r="F26" i="2" s="1"/>
  <c r="F31" i="2" s="1"/>
  <c r="F32" i="2" s="1"/>
  <c r="J24" i="2"/>
  <c r="J26" i="2" s="1"/>
  <c r="J27" i="2" s="1"/>
  <c r="R24" i="3"/>
  <c r="R20" i="2"/>
  <c r="R19" i="2"/>
  <c r="U20" i="2"/>
  <c r="U19" i="2"/>
  <c r="T20" i="2"/>
  <c r="T19" i="2"/>
  <c r="V20" i="2"/>
  <c r="V19" i="2"/>
  <c r="S20" i="2"/>
  <c r="S19" i="2"/>
  <c r="B10" i="2"/>
  <c r="N7" i="2"/>
  <c r="E10" i="2"/>
  <c r="E12" i="2" s="1"/>
  <c r="Q7" i="2"/>
  <c r="C10" i="2"/>
  <c r="C12" i="2" s="1"/>
  <c r="O7" i="2"/>
  <c r="D10" i="2"/>
  <c r="D12" i="2" s="1"/>
  <c r="P7" i="2"/>
  <c r="AH7" i="2"/>
  <c r="V10" i="2"/>
  <c r="V12" i="2" s="1"/>
  <c r="V13" i="2" s="1"/>
  <c r="AF7" i="2"/>
  <c r="T10" i="2"/>
  <c r="T12" i="2" s="1"/>
  <c r="T13" i="2" s="1"/>
  <c r="AG7" i="2"/>
  <c r="U10" i="2"/>
  <c r="U12" i="2" s="1"/>
  <c r="U13" i="2" s="1"/>
  <c r="AD7" i="2"/>
  <c r="R10" i="2"/>
  <c r="R12" i="2" s="1"/>
  <c r="R13" i="2" s="1"/>
  <c r="AE7" i="2"/>
  <c r="S10" i="2"/>
  <c r="S12" i="2" s="1"/>
  <c r="S13" i="2" s="1"/>
  <c r="Z16" i="3"/>
  <c r="Y16" i="3"/>
  <c r="X16" i="3"/>
  <c r="Y15" i="3"/>
  <c r="Y14" i="3"/>
  <c r="Z14" i="3"/>
  <c r="Z15" i="3"/>
  <c r="Z13" i="3"/>
  <c r="X14" i="3"/>
  <c r="X15" i="3"/>
  <c r="X13" i="3"/>
  <c r="DE50" i="13" l="1"/>
  <c r="DF50" i="13" s="1"/>
  <c r="DG50" i="13" s="1"/>
  <c r="DH50" i="13" s="1"/>
  <c r="DI50" i="13" s="1"/>
  <c r="DJ50" i="13" s="1"/>
  <c r="DK50" i="13" s="1"/>
  <c r="DL50" i="13" s="1"/>
  <c r="DM50" i="13" s="1"/>
  <c r="DN50" i="13" s="1"/>
  <c r="DO50" i="13" s="1"/>
  <c r="DP50" i="13" s="1"/>
  <c r="DQ50" i="13" s="1"/>
  <c r="DR50" i="13" s="1"/>
  <c r="DS50" i="13" s="1"/>
  <c r="DT50" i="13" s="1"/>
  <c r="DU50" i="13" s="1"/>
  <c r="DV50" i="13" s="1"/>
  <c r="DW50" i="13" s="1"/>
  <c r="DX50" i="13" s="1"/>
  <c r="DY50" i="13" s="1"/>
  <c r="DZ50" i="13" s="1"/>
  <c r="EA50" i="13" s="1"/>
  <c r="EB50" i="13" s="1"/>
  <c r="EC50" i="13" s="1"/>
  <c r="ED50" i="13" s="1"/>
  <c r="EE50" i="13" s="1"/>
  <c r="EF50" i="13" s="1"/>
  <c r="EG50" i="13" s="1"/>
  <c r="EH50" i="13" s="1"/>
  <c r="EI50" i="13" s="1"/>
  <c r="EJ50" i="13" s="1"/>
  <c r="EK50" i="13" s="1"/>
  <c r="EL50" i="13" s="1"/>
  <c r="EM50" i="13" s="1"/>
  <c r="EN50" i="13" s="1"/>
  <c r="EO50" i="13" s="1"/>
  <c r="EP50" i="13" s="1"/>
  <c r="EQ50" i="13" s="1"/>
  <c r="ER50" i="13" s="1"/>
  <c r="ES50" i="13" s="1"/>
  <c r="ET50" i="13" s="1"/>
  <c r="EU50" i="13" s="1"/>
  <c r="EV50" i="13" s="1"/>
  <c r="EW50" i="13" s="1"/>
  <c r="EX50" i="13" s="1"/>
  <c r="DE48" i="13"/>
  <c r="BV63" i="2" s="1"/>
  <c r="DY63" i="2" s="1"/>
  <c r="EE63" i="2" s="1"/>
  <c r="DS39" i="2"/>
  <c r="DE56" i="13"/>
  <c r="DF56" i="13" s="1"/>
  <c r="DG56" i="13" s="1"/>
  <c r="DH56" i="13" s="1"/>
  <c r="DI56" i="13" s="1"/>
  <c r="DJ54" i="13" s="1"/>
  <c r="DE54" i="13"/>
  <c r="BV65" i="2" s="1"/>
  <c r="DY65" i="2" s="1"/>
  <c r="DT7" i="2"/>
  <c r="DS20" i="2"/>
  <c r="B12" i="2"/>
  <c r="DS10" i="2"/>
  <c r="FB48" i="13"/>
  <c r="DS19" i="2"/>
  <c r="DS21" i="2"/>
  <c r="DS41" i="2"/>
  <c r="N29" i="2"/>
  <c r="M54" i="2"/>
  <c r="DZ55" i="2"/>
  <c r="CM55" i="2"/>
  <c r="CN55" i="2" s="1"/>
  <c r="CO55" i="2" s="1"/>
  <c r="CP55" i="2" s="1"/>
  <c r="CQ55" i="2" s="1"/>
  <c r="CR55" i="2" s="1"/>
  <c r="CS55" i="2" s="1"/>
  <c r="CT55" i="2" s="1"/>
  <c r="CU55" i="2" s="1"/>
  <c r="CV55" i="2" s="1"/>
  <c r="CW55" i="2" s="1"/>
  <c r="CX55" i="2" s="1"/>
  <c r="D24" i="2"/>
  <c r="H31" i="2"/>
  <c r="H32" i="2" s="1"/>
  <c r="F27" i="2"/>
  <c r="DJ56" i="13"/>
  <c r="DK56" i="13" s="1"/>
  <c r="DL56" i="13" s="1"/>
  <c r="DM56" i="13" s="1"/>
  <c r="DN56" i="13" s="1"/>
  <c r="L21" i="2"/>
  <c r="L39" i="2"/>
  <c r="L41" i="2"/>
  <c r="AG21" i="2"/>
  <c r="AG41" i="2"/>
  <c r="AG39" i="2"/>
  <c r="O21" i="2"/>
  <c r="O41" i="2"/>
  <c r="O39" i="2"/>
  <c r="Q21" i="2"/>
  <c r="Q41" i="2"/>
  <c r="Q39" i="2"/>
  <c r="K21" i="2"/>
  <c r="K41" i="2"/>
  <c r="K39" i="2"/>
  <c r="AE21" i="2"/>
  <c r="AE41" i="2"/>
  <c r="AE39" i="2"/>
  <c r="AH21" i="2"/>
  <c r="AH41" i="2"/>
  <c r="AH39" i="2"/>
  <c r="E24" i="2"/>
  <c r="E26" i="2" s="1"/>
  <c r="AF21" i="2"/>
  <c r="AF41" i="2"/>
  <c r="AF39" i="2"/>
  <c r="N21" i="2"/>
  <c r="N39" i="2"/>
  <c r="N41" i="2"/>
  <c r="M21" i="2"/>
  <c r="M41" i="2"/>
  <c r="M39" i="2"/>
  <c r="B24" i="2"/>
  <c r="P21" i="2"/>
  <c r="P41" i="2"/>
  <c r="P39" i="2"/>
  <c r="AD21" i="2"/>
  <c r="AD39" i="2"/>
  <c r="AD41" i="2"/>
  <c r="I27" i="2"/>
  <c r="C24" i="2"/>
  <c r="C26" i="2" s="1"/>
  <c r="J31" i="2"/>
  <c r="J32" i="2" s="1"/>
  <c r="V24" i="2"/>
  <c r="V26" i="2" s="1"/>
  <c r="T24" i="2"/>
  <c r="T26" i="2" s="1"/>
  <c r="T27" i="2" s="1"/>
  <c r="G31" i="2"/>
  <c r="G32" i="2" s="1"/>
  <c r="U24" i="2"/>
  <c r="U26" i="2" s="1"/>
  <c r="U27" i="2" s="1"/>
  <c r="S24" i="2"/>
  <c r="S26" i="2" s="1"/>
  <c r="S27" i="2" s="1"/>
  <c r="R24" i="2"/>
  <c r="R26" i="2" s="1"/>
  <c r="R27" i="2" s="1"/>
  <c r="E13" i="2"/>
  <c r="B13" i="2"/>
  <c r="C13" i="2"/>
  <c r="D13" i="2"/>
  <c r="D26" i="2"/>
  <c r="S24" i="3"/>
  <c r="AH20" i="2"/>
  <c r="O20" i="2"/>
  <c r="O19" i="2"/>
  <c r="L20" i="2"/>
  <c r="L19" i="2"/>
  <c r="AG20" i="2"/>
  <c r="P20" i="2"/>
  <c r="P19" i="2"/>
  <c r="Q19" i="2"/>
  <c r="Q20" i="2"/>
  <c r="K20" i="2"/>
  <c r="K19" i="2"/>
  <c r="AE20" i="2"/>
  <c r="M20" i="2"/>
  <c r="M19" i="2"/>
  <c r="AF20" i="2"/>
  <c r="AD20" i="2"/>
  <c r="N20" i="2"/>
  <c r="N19" i="2"/>
  <c r="Y7" i="2"/>
  <c r="M10" i="2"/>
  <c r="M12" i="2" s="1"/>
  <c r="M13" i="2" s="1"/>
  <c r="N10" i="2"/>
  <c r="N12" i="2" s="1"/>
  <c r="N13" i="2" s="1"/>
  <c r="Z7" i="2"/>
  <c r="AA7" i="2"/>
  <c r="O10" i="2"/>
  <c r="O12" i="2" s="1"/>
  <c r="O13" i="2" s="1"/>
  <c r="X7" i="2"/>
  <c r="L10" i="2"/>
  <c r="L12" i="2" s="1"/>
  <c r="L13" i="2" s="1"/>
  <c r="P10" i="2"/>
  <c r="P12" i="2" s="1"/>
  <c r="P13" i="2" s="1"/>
  <c r="AB7" i="2"/>
  <c r="AC7" i="2"/>
  <c r="Q10" i="2"/>
  <c r="Q12" i="2" s="1"/>
  <c r="Q13" i="2" s="1"/>
  <c r="K10" i="2"/>
  <c r="K12" i="2" s="1"/>
  <c r="K13" i="2" s="1"/>
  <c r="W7" i="2"/>
  <c r="AQ7" i="2"/>
  <c r="AE10" i="2"/>
  <c r="AE12" i="2" s="1"/>
  <c r="AE13" i="2" s="1"/>
  <c r="AT7" i="2"/>
  <c r="AH10" i="2"/>
  <c r="AH12" i="2" s="1"/>
  <c r="AH13" i="2" s="1"/>
  <c r="AP7" i="2"/>
  <c r="AD10" i="2"/>
  <c r="AD12" i="2" s="1"/>
  <c r="AD13" i="2" s="1"/>
  <c r="AS7" i="2"/>
  <c r="AG10" i="2"/>
  <c r="AG12" i="2" s="1"/>
  <c r="AG13" i="2" s="1"/>
  <c r="AR7" i="2"/>
  <c r="AF10" i="2"/>
  <c r="AF12" i="2" s="1"/>
  <c r="AF13" i="2" s="1"/>
  <c r="DS12" i="2" l="1"/>
  <c r="DU7" i="2"/>
  <c r="B26" i="2"/>
  <c r="B27" i="2" s="1"/>
  <c r="DT20" i="2"/>
  <c r="DS24" i="2"/>
  <c r="O29" i="2"/>
  <c r="N54" i="2"/>
  <c r="DT41" i="2"/>
  <c r="DT21" i="2"/>
  <c r="DT19" i="2"/>
  <c r="DT24" i="2" s="1"/>
  <c r="DT39" i="2"/>
  <c r="EA55" i="2"/>
  <c r="CY55" i="2"/>
  <c r="CZ55" i="2" s="1"/>
  <c r="DA55" i="2" s="1"/>
  <c r="DB55" i="2" s="1"/>
  <c r="DC55" i="2" s="1"/>
  <c r="DD55" i="2" s="1"/>
  <c r="DE55" i="2" s="1"/>
  <c r="DF55" i="2" s="1"/>
  <c r="DG55" i="2" s="1"/>
  <c r="DH55" i="2" s="1"/>
  <c r="DI55" i="2" s="1"/>
  <c r="DJ55" i="2" s="1"/>
  <c r="DO56" i="13"/>
  <c r="DP56" i="13" s="1"/>
  <c r="AS21" i="2"/>
  <c r="AS41" i="2"/>
  <c r="AS39" i="2"/>
  <c r="AA21" i="2"/>
  <c r="AA41" i="2"/>
  <c r="AA39" i="2"/>
  <c r="Z21" i="2"/>
  <c r="Z41" i="2"/>
  <c r="Z39" i="2"/>
  <c r="AP21" i="2"/>
  <c r="AP41" i="2"/>
  <c r="AP39" i="2"/>
  <c r="AB21" i="2"/>
  <c r="AB41" i="2"/>
  <c r="AB39" i="2"/>
  <c r="AT21" i="2"/>
  <c r="AT39" i="2"/>
  <c r="AT41" i="2"/>
  <c r="Y21" i="2"/>
  <c r="Y41" i="2"/>
  <c r="Y39" i="2"/>
  <c r="W21" i="2"/>
  <c r="W39" i="2"/>
  <c r="W41" i="2"/>
  <c r="AC21" i="2"/>
  <c r="AC41" i="2"/>
  <c r="AC39" i="2"/>
  <c r="AR21" i="2"/>
  <c r="AR41" i="2"/>
  <c r="AR39" i="2"/>
  <c r="AQ21" i="2"/>
  <c r="AQ41" i="2"/>
  <c r="AQ39" i="2"/>
  <c r="X21" i="2"/>
  <c r="X41" i="2"/>
  <c r="X39" i="2"/>
  <c r="O24" i="2"/>
  <c r="O26" i="2" s="1"/>
  <c r="M24" i="2"/>
  <c r="M26" i="2" s="1"/>
  <c r="M27" i="2" s="1"/>
  <c r="P24" i="2"/>
  <c r="P26" i="2" s="1"/>
  <c r="P27" i="2" s="1"/>
  <c r="K24" i="2"/>
  <c r="K26" i="2" s="1"/>
  <c r="K27" i="2" s="1"/>
  <c r="L24" i="2"/>
  <c r="L26" i="2" s="1"/>
  <c r="L27" i="2" s="1"/>
  <c r="Q24" i="2"/>
  <c r="Q26" i="2" s="1"/>
  <c r="N24" i="2"/>
  <c r="N26" i="2" s="1"/>
  <c r="N31" i="2" s="1"/>
  <c r="N32" i="2" s="1"/>
  <c r="E27" i="2"/>
  <c r="E31" i="2"/>
  <c r="E32" i="2" s="1"/>
  <c r="D27" i="2"/>
  <c r="D31" i="2"/>
  <c r="D32" i="2" s="1"/>
  <c r="V27" i="2"/>
  <c r="C27" i="2"/>
  <c r="C31" i="2"/>
  <c r="C32" i="2" s="1"/>
  <c r="AS20" i="2"/>
  <c r="Z20" i="2"/>
  <c r="Z19" i="2"/>
  <c r="X20" i="2"/>
  <c r="X19" i="2"/>
  <c r="AP20" i="2"/>
  <c r="AR20" i="2"/>
  <c r="W20" i="2"/>
  <c r="W19" i="2"/>
  <c r="AA20" i="2"/>
  <c r="AA19" i="2"/>
  <c r="Y20" i="2"/>
  <c r="Y19" i="2"/>
  <c r="AQ20" i="2"/>
  <c r="AC20" i="2"/>
  <c r="AC19" i="2"/>
  <c r="AB20" i="2"/>
  <c r="AB19" i="2"/>
  <c r="AT20" i="2"/>
  <c r="X10" i="2"/>
  <c r="X12" i="2" s="1"/>
  <c r="X13" i="2" s="1"/>
  <c r="AJ7" i="2"/>
  <c r="AI7" i="2"/>
  <c r="W10" i="2"/>
  <c r="W12" i="2" s="1"/>
  <c r="W13" i="2" s="1"/>
  <c r="Z10" i="2"/>
  <c r="Z12" i="2" s="1"/>
  <c r="Z13" i="2" s="1"/>
  <c r="AL7" i="2"/>
  <c r="AN7" i="2"/>
  <c r="AB10" i="2"/>
  <c r="AB12" i="2" s="1"/>
  <c r="AB13" i="2" s="1"/>
  <c r="AM7" i="2"/>
  <c r="AA10" i="2"/>
  <c r="AA12" i="2" s="1"/>
  <c r="AA13" i="2" s="1"/>
  <c r="AC10" i="2"/>
  <c r="AC12" i="2" s="1"/>
  <c r="AC13" i="2" s="1"/>
  <c r="AO7" i="2"/>
  <c r="AK7" i="2"/>
  <c r="Y10" i="2"/>
  <c r="Y12" i="2" s="1"/>
  <c r="Y13" i="2" s="1"/>
  <c r="BE7" i="2"/>
  <c r="AS10" i="2"/>
  <c r="AS12" i="2" s="1"/>
  <c r="AS13" i="2" s="1"/>
  <c r="BD7" i="2"/>
  <c r="AR10" i="2"/>
  <c r="AR12" i="2" s="1"/>
  <c r="AR13" i="2" s="1"/>
  <c r="BF7" i="2"/>
  <c r="AT10" i="2"/>
  <c r="AT12" i="2" s="1"/>
  <c r="AT13" i="2" s="1"/>
  <c r="BB7" i="2"/>
  <c r="AP10" i="2"/>
  <c r="AP12" i="2" s="1"/>
  <c r="AP13" i="2" s="1"/>
  <c r="BC7" i="2"/>
  <c r="AQ10" i="2"/>
  <c r="AQ12" i="2" s="1"/>
  <c r="AQ13" i="2" s="1"/>
  <c r="B31" i="2" l="1"/>
  <c r="B32" i="2" s="1"/>
  <c r="DV7" i="2"/>
  <c r="DQ56" i="13"/>
  <c r="DR56" i="13" s="1"/>
  <c r="DS56" i="13" s="1"/>
  <c r="DT56" i="13" s="1"/>
  <c r="DU56" i="13" s="1"/>
  <c r="DV54" i="13" s="1"/>
  <c r="DQ54" i="13"/>
  <c r="CH65" i="2" s="1"/>
  <c r="DZ65" i="2" s="1"/>
  <c r="O31" i="2"/>
  <c r="O32" i="2" s="1"/>
  <c r="DU39" i="2"/>
  <c r="DU19" i="2"/>
  <c r="DU20" i="2"/>
  <c r="P29" i="2"/>
  <c r="O54" i="2"/>
  <c r="DU21" i="2"/>
  <c r="DU41" i="2"/>
  <c r="EB55" i="2"/>
  <c r="DK55" i="2"/>
  <c r="DL55" i="2" s="1"/>
  <c r="DM55" i="2" s="1"/>
  <c r="DN55" i="2" s="1"/>
  <c r="DO55" i="2" s="1"/>
  <c r="DP55" i="2" s="1"/>
  <c r="DQ55" i="2" s="1"/>
  <c r="Q27" i="2"/>
  <c r="Y24" i="2"/>
  <c r="Y26" i="2" s="1"/>
  <c r="Y27" i="2" s="1"/>
  <c r="AL21" i="2"/>
  <c r="AL39" i="2"/>
  <c r="AL41" i="2"/>
  <c r="BD39" i="2"/>
  <c r="BD41" i="2"/>
  <c r="BE41" i="2"/>
  <c r="BE39" i="2"/>
  <c r="BB41" i="2"/>
  <c r="BB39" i="2"/>
  <c r="AK21" i="2"/>
  <c r="AK41" i="2"/>
  <c r="AK39" i="2"/>
  <c r="AJ21" i="2"/>
  <c r="AJ39" i="2"/>
  <c r="AJ41" i="2"/>
  <c r="BC41" i="2"/>
  <c r="BC39" i="2"/>
  <c r="AM21" i="2"/>
  <c r="AM39" i="2"/>
  <c r="AM41" i="2"/>
  <c r="AN21" i="2"/>
  <c r="AN39" i="2"/>
  <c r="AN41" i="2"/>
  <c r="AO21" i="2"/>
  <c r="AO41" i="2"/>
  <c r="AO39" i="2"/>
  <c r="BF41" i="2"/>
  <c r="BF39" i="2"/>
  <c r="AI21" i="2"/>
  <c r="AI41" i="2"/>
  <c r="AI39" i="2"/>
  <c r="O27" i="2"/>
  <c r="AC24" i="2"/>
  <c r="AC26" i="2" s="1"/>
  <c r="Z24" i="2"/>
  <c r="Z26" i="2" s="1"/>
  <c r="Z27" i="2" s="1"/>
  <c r="L31" i="2"/>
  <c r="L32" i="2" s="1"/>
  <c r="M31" i="2"/>
  <c r="M32" i="2" s="1"/>
  <c r="W24" i="2"/>
  <c r="W26" i="2" s="1"/>
  <c r="W27" i="2" s="1"/>
  <c r="AB24" i="2"/>
  <c r="AB26" i="2" s="1"/>
  <c r="AA24" i="2"/>
  <c r="AA26" i="2" s="1"/>
  <c r="X24" i="2"/>
  <c r="X26" i="2" s="1"/>
  <c r="X27" i="2" s="1"/>
  <c r="N27" i="2"/>
  <c r="K31" i="2"/>
  <c r="K32" i="2" s="1"/>
  <c r="BC20" i="2"/>
  <c r="BC21" i="2"/>
  <c r="BE20" i="2"/>
  <c r="BE21" i="2"/>
  <c r="BB20" i="2"/>
  <c r="BB21" i="2"/>
  <c r="BD20" i="2"/>
  <c r="BD21" i="2"/>
  <c r="BF20" i="2"/>
  <c r="BF21" i="2"/>
  <c r="AL20" i="2"/>
  <c r="AI20" i="2"/>
  <c r="AN20" i="2"/>
  <c r="AK20" i="2"/>
  <c r="AJ20" i="2"/>
  <c r="AO20" i="2"/>
  <c r="AM20" i="2"/>
  <c r="AW7" i="2"/>
  <c r="AK10" i="2"/>
  <c r="AK12" i="2" s="1"/>
  <c r="AK13" i="2" s="1"/>
  <c r="BA7" i="2"/>
  <c r="AO10" i="2"/>
  <c r="AO12" i="2" s="1"/>
  <c r="AO13" i="2" s="1"/>
  <c r="AZ7" i="2"/>
  <c r="AN10" i="2"/>
  <c r="AN12" i="2" s="1"/>
  <c r="AN13" i="2" s="1"/>
  <c r="AY7" i="2"/>
  <c r="AM10" i="2"/>
  <c r="AM12" i="2" s="1"/>
  <c r="AM13" i="2" s="1"/>
  <c r="AJ10" i="2"/>
  <c r="AJ12" i="2" s="1"/>
  <c r="AJ13" i="2" s="1"/>
  <c r="AV7" i="2"/>
  <c r="AX7" i="2"/>
  <c r="AL10" i="2"/>
  <c r="AL12" i="2" s="1"/>
  <c r="AL13" i="2" s="1"/>
  <c r="AI10" i="2"/>
  <c r="AI12" i="2" s="1"/>
  <c r="AI13" i="2" s="1"/>
  <c r="AU7" i="2"/>
  <c r="BR7" i="2"/>
  <c r="BF10" i="2"/>
  <c r="BP7" i="2"/>
  <c r="BD10" i="2"/>
  <c r="BO7" i="2"/>
  <c r="BC10" i="2"/>
  <c r="BN7" i="2"/>
  <c r="BB10" i="2"/>
  <c r="BQ7" i="2"/>
  <c r="BE10" i="2"/>
  <c r="DW7" i="2" l="1"/>
  <c r="DV56" i="13"/>
  <c r="DW56" i="13" s="1"/>
  <c r="DX56" i="13" s="1"/>
  <c r="DY56" i="13" s="1"/>
  <c r="DZ56" i="13" s="1"/>
  <c r="EA56" i="13" s="1"/>
  <c r="EB56" i="13" s="1"/>
  <c r="EC55" i="2"/>
  <c r="EE55" i="2" s="1"/>
  <c r="DU24" i="2"/>
  <c r="DV21" i="2"/>
  <c r="Q29" i="2"/>
  <c r="P54" i="2"/>
  <c r="P31" i="2"/>
  <c r="P32" i="2" s="1"/>
  <c r="DV20" i="2"/>
  <c r="DV39" i="2"/>
  <c r="DV41" i="2"/>
  <c r="AX21" i="2"/>
  <c r="AX41" i="2"/>
  <c r="AX39" i="2"/>
  <c r="BP21" i="2"/>
  <c r="BP39" i="2"/>
  <c r="BP41" i="2"/>
  <c r="AW21" i="2"/>
  <c r="AW41" i="2"/>
  <c r="AW39" i="2"/>
  <c r="AZ21" i="2"/>
  <c r="AZ39" i="2"/>
  <c r="AZ41" i="2"/>
  <c r="BA41" i="2"/>
  <c r="BA39" i="2"/>
  <c r="AV21" i="2"/>
  <c r="AV41" i="2"/>
  <c r="AV39" i="2"/>
  <c r="AU21" i="2"/>
  <c r="AU39" i="2"/>
  <c r="AU41" i="2"/>
  <c r="BN41" i="2"/>
  <c r="BN39" i="2"/>
  <c r="BO21" i="2"/>
  <c r="BO41" i="2"/>
  <c r="BO39" i="2"/>
  <c r="BQ21" i="2"/>
  <c r="BQ41" i="2"/>
  <c r="BQ39" i="2"/>
  <c r="BR21" i="2"/>
  <c r="BR41" i="2"/>
  <c r="BR39" i="2"/>
  <c r="AY21" i="2"/>
  <c r="AY41" i="2"/>
  <c r="AY39" i="2"/>
  <c r="AA27" i="2"/>
  <c r="AC27" i="2"/>
  <c r="AB27" i="2"/>
  <c r="BA21" i="2"/>
  <c r="BN21" i="2"/>
  <c r="BR20" i="2"/>
  <c r="BD12" i="2"/>
  <c r="BD13" i="2" s="1"/>
  <c r="BF12" i="2"/>
  <c r="BF13" i="2" s="1"/>
  <c r="BB12" i="2"/>
  <c r="BB13" i="2" s="1"/>
  <c r="AV20" i="2"/>
  <c r="BP20" i="2"/>
  <c r="AY20" i="2"/>
  <c r="AZ20" i="2"/>
  <c r="BQ20" i="2"/>
  <c r="AU20" i="2"/>
  <c r="BN20" i="2"/>
  <c r="BC12" i="2"/>
  <c r="BC13" i="2" s="1"/>
  <c r="AW20" i="2"/>
  <c r="BE12" i="2"/>
  <c r="BE13" i="2" s="1"/>
  <c r="BO20" i="2"/>
  <c r="AX20" i="2"/>
  <c r="BA20" i="2"/>
  <c r="AW10" i="2"/>
  <c r="AW12" i="2" s="1"/>
  <c r="AW13" i="2" s="1"/>
  <c r="BI7" i="2"/>
  <c r="BK7" i="2"/>
  <c r="AY10" i="2"/>
  <c r="AY12" i="2" s="1"/>
  <c r="AY13" i="2" s="1"/>
  <c r="BL7" i="2"/>
  <c r="AZ10" i="2"/>
  <c r="AZ12" i="2" s="1"/>
  <c r="AZ13" i="2" s="1"/>
  <c r="BH7" i="2"/>
  <c r="AV10" i="2"/>
  <c r="AV12" i="2" s="1"/>
  <c r="AV13" i="2" s="1"/>
  <c r="BG7" i="2"/>
  <c r="AU10" i="2"/>
  <c r="AU12" i="2" s="1"/>
  <c r="AU13" i="2" s="1"/>
  <c r="BJ7" i="2"/>
  <c r="AX10" i="2"/>
  <c r="AX12" i="2" s="1"/>
  <c r="AX13" i="2" s="1"/>
  <c r="BA10" i="2"/>
  <c r="BA12" i="2" s="1"/>
  <c r="BA13" i="2" s="1"/>
  <c r="BM7" i="2"/>
  <c r="CC7" i="2"/>
  <c r="BQ10" i="2"/>
  <c r="BQ12" i="2" s="1"/>
  <c r="BQ13" i="2" s="1"/>
  <c r="CA7" i="2"/>
  <c r="BO10" i="2"/>
  <c r="BO12" i="2" s="1"/>
  <c r="BO13" i="2" s="1"/>
  <c r="BZ7" i="2"/>
  <c r="BN10" i="2"/>
  <c r="BN12" i="2" s="1"/>
  <c r="BN13" i="2" s="1"/>
  <c r="CB7" i="2"/>
  <c r="BP10" i="2"/>
  <c r="BP12" i="2" s="1"/>
  <c r="BP13" i="2" s="1"/>
  <c r="CD7" i="2"/>
  <c r="BR10" i="2"/>
  <c r="BR12" i="2" s="1"/>
  <c r="BR13" i="2" s="1"/>
  <c r="C15" i="13"/>
  <c r="C26" i="13" s="1"/>
  <c r="EC56" i="13" l="1"/>
  <c r="ED56" i="13" s="1"/>
  <c r="EE56" i="13" s="1"/>
  <c r="EF56" i="13" s="1"/>
  <c r="EG56" i="13" s="1"/>
  <c r="EH54" i="13" s="1"/>
  <c r="EC54" i="13"/>
  <c r="CT65" i="2" s="1"/>
  <c r="EA65" i="2" s="1"/>
  <c r="DX7" i="2"/>
  <c r="DW21" i="2"/>
  <c r="DW41" i="2"/>
  <c r="R29" i="2"/>
  <c r="Q54" i="2"/>
  <c r="DT54" i="2" s="1"/>
  <c r="DT29" i="2"/>
  <c r="Q31" i="2"/>
  <c r="Q32" i="2" s="1"/>
  <c r="DW20" i="2"/>
  <c r="DW39" i="2"/>
  <c r="EH56" i="13"/>
  <c r="EI56" i="13" s="1"/>
  <c r="EJ56" i="13" s="1"/>
  <c r="EK56" i="13" s="1"/>
  <c r="EL56" i="13" s="1"/>
  <c r="BJ39" i="2"/>
  <c r="BJ41" i="2"/>
  <c r="BK39" i="2"/>
  <c r="BK41" i="2"/>
  <c r="CA21" i="2"/>
  <c r="CA39" i="2"/>
  <c r="CA41" i="2"/>
  <c r="CD21" i="2"/>
  <c r="CD41" i="2"/>
  <c r="CD39" i="2"/>
  <c r="BL41" i="2"/>
  <c r="BL39" i="2"/>
  <c r="BZ21" i="2"/>
  <c r="BZ39" i="2"/>
  <c r="BZ41" i="2"/>
  <c r="BI41" i="2"/>
  <c r="BI39" i="2"/>
  <c r="BG41" i="2"/>
  <c r="BG39" i="2"/>
  <c r="CC21" i="2"/>
  <c r="CC41" i="2"/>
  <c r="CC39" i="2"/>
  <c r="BH39" i="2"/>
  <c r="BH41" i="2"/>
  <c r="BM41" i="2"/>
  <c r="BM39" i="2"/>
  <c r="CB21" i="2"/>
  <c r="CB39" i="2"/>
  <c r="CB41" i="2"/>
  <c r="BG20" i="2"/>
  <c r="BG21" i="2"/>
  <c r="BL20" i="2"/>
  <c r="BL21" i="2"/>
  <c r="BH20" i="2"/>
  <c r="BH21" i="2"/>
  <c r="BM20" i="2"/>
  <c r="BM21" i="2"/>
  <c r="BJ20" i="2"/>
  <c r="BJ21" i="2"/>
  <c r="BK20" i="2"/>
  <c r="BK21" i="2"/>
  <c r="BI20" i="2"/>
  <c r="BI21" i="2"/>
  <c r="CB20" i="2"/>
  <c r="BZ20" i="2"/>
  <c r="CA20" i="2"/>
  <c r="CD20" i="2"/>
  <c r="CC20" i="2"/>
  <c r="BT7" i="2"/>
  <c r="BH10" i="2"/>
  <c r="BX7" i="2"/>
  <c r="BL10" i="2"/>
  <c r="BJ10" i="2"/>
  <c r="BV7" i="2"/>
  <c r="BK10" i="2"/>
  <c r="BW7" i="2"/>
  <c r="BU7" i="2"/>
  <c r="BI10" i="2"/>
  <c r="BY7" i="2"/>
  <c r="BM10" i="2"/>
  <c r="BG10" i="2"/>
  <c r="BS7" i="2"/>
  <c r="CM7" i="2"/>
  <c r="CA10" i="2"/>
  <c r="CA12" i="2" s="1"/>
  <c r="CA13" i="2" s="1"/>
  <c r="CP7" i="2"/>
  <c r="CD10" i="2"/>
  <c r="CD12" i="2" s="1"/>
  <c r="CD13" i="2" s="1"/>
  <c r="CN7" i="2"/>
  <c r="CB10" i="2"/>
  <c r="CB12" i="2" s="1"/>
  <c r="CB13" i="2" s="1"/>
  <c r="CO7" i="2"/>
  <c r="CC10" i="2"/>
  <c r="CC12" i="2" s="1"/>
  <c r="CC13" i="2" s="1"/>
  <c r="CL7" i="2"/>
  <c r="BZ10" i="2"/>
  <c r="BZ12" i="2" s="1"/>
  <c r="BZ13" i="2" s="1"/>
  <c r="DY7" i="2" l="1"/>
  <c r="DX41" i="2"/>
  <c r="S29" i="2"/>
  <c r="R54" i="2"/>
  <c r="R31" i="2"/>
  <c r="R32" i="2" s="1"/>
  <c r="DX21" i="2"/>
  <c r="DX20" i="2"/>
  <c r="DX39" i="2"/>
  <c r="EM56" i="13"/>
  <c r="EN56" i="13" s="1"/>
  <c r="CL21" i="2"/>
  <c r="CL41" i="2"/>
  <c r="CL39" i="2"/>
  <c r="CM21" i="2"/>
  <c r="CM41" i="2"/>
  <c r="CM39" i="2"/>
  <c r="BS21" i="2"/>
  <c r="BS39" i="2"/>
  <c r="BS41" i="2"/>
  <c r="BV21" i="2"/>
  <c r="BV41" i="2"/>
  <c r="BV39" i="2"/>
  <c r="CN21" i="2"/>
  <c r="CN41" i="2"/>
  <c r="CN39" i="2"/>
  <c r="BY21" i="2"/>
  <c r="BY41" i="2"/>
  <c r="BY39" i="2"/>
  <c r="BX21" i="2"/>
  <c r="BX41" i="2"/>
  <c r="BX39" i="2"/>
  <c r="CO21" i="2"/>
  <c r="CO41" i="2"/>
  <c r="CO39" i="2"/>
  <c r="CP21" i="2"/>
  <c r="CP41" i="2"/>
  <c r="CP39" i="2"/>
  <c r="BU21" i="2"/>
  <c r="BU41" i="2"/>
  <c r="BU39" i="2"/>
  <c r="BT21" i="2"/>
  <c r="BT41" i="2"/>
  <c r="BT39" i="2"/>
  <c r="BW21" i="2"/>
  <c r="BW41" i="2"/>
  <c r="BW39" i="2"/>
  <c r="CO20" i="2"/>
  <c r="BM12" i="2"/>
  <c r="BM13" i="2" s="1"/>
  <c r="BI12" i="2"/>
  <c r="BI13" i="2" s="1"/>
  <c r="BH12" i="2"/>
  <c r="BH13" i="2" s="1"/>
  <c r="BS20" i="2"/>
  <c r="BG12" i="2"/>
  <c r="BG13" i="2" s="1"/>
  <c r="BL12" i="2"/>
  <c r="BL13" i="2" s="1"/>
  <c r="CN20" i="2"/>
  <c r="BY20" i="2"/>
  <c r="CP20" i="2"/>
  <c r="BU20" i="2"/>
  <c r="BT20" i="2"/>
  <c r="BJ12" i="2"/>
  <c r="BJ13" i="2" s="1"/>
  <c r="BX20" i="2"/>
  <c r="BW20" i="2"/>
  <c r="BV20" i="2"/>
  <c r="CL20" i="2"/>
  <c r="CM20" i="2"/>
  <c r="BK12" i="2"/>
  <c r="BK13" i="2" s="1"/>
  <c r="CF7" i="2"/>
  <c r="BT10" i="2"/>
  <c r="BT12" i="2" s="1"/>
  <c r="BT13" i="2" s="1"/>
  <c r="CI7" i="2"/>
  <c r="BW10" i="2"/>
  <c r="BW12" i="2" s="1"/>
  <c r="BW13" i="2" s="1"/>
  <c r="CE7" i="2"/>
  <c r="BS10" i="2"/>
  <c r="BS12" i="2" s="1"/>
  <c r="BS13" i="2" s="1"/>
  <c r="BV10" i="2"/>
  <c r="BV12" i="2" s="1"/>
  <c r="BV13" i="2" s="1"/>
  <c r="CH7" i="2"/>
  <c r="CG7" i="2"/>
  <c r="BU10" i="2"/>
  <c r="BU12" i="2" s="1"/>
  <c r="BU13" i="2" s="1"/>
  <c r="CK7" i="2"/>
  <c r="BY10" i="2"/>
  <c r="BY12" i="2" s="1"/>
  <c r="BY13" i="2" s="1"/>
  <c r="BX10" i="2"/>
  <c r="BX12" i="2" s="1"/>
  <c r="BX13" i="2" s="1"/>
  <c r="CJ7" i="2"/>
  <c r="CZ7" i="2"/>
  <c r="CN10" i="2"/>
  <c r="CN12" i="2" s="1"/>
  <c r="CN13" i="2" s="1"/>
  <c r="DB7" i="2"/>
  <c r="CP10" i="2"/>
  <c r="CP12" i="2" s="1"/>
  <c r="CP13" i="2" s="1"/>
  <c r="CX7" i="2"/>
  <c r="CL10" i="2"/>
  <c r="CL12" i="2" s="1"/>
  <c r="CL13" i="2" s="1"/>
  <c r="DA7" i="2"/>
  <c r="CO10" i="2"/>
  <c r="CO12" i="2" s="1"/>
  <c r="CO13" i="2" s="1"/>
  <c r="CY7" i="2"/>
  <c r="CM10" i="2"/>
  <c r="CM12" i="2" s="1"/>
  <c r="CM13" i="2" s="1"/>
  <c r="EO56" i="13" l="1"/>
  <c r="EP56" i="13" s="1"/>
  <c r="EQ56" i="13" s="1"/>
  <c r="ER56" i="13" s="1"/>
  <c r="ES56" i="13" s="1"/>
  <c r="ET54" i="13" s="1"/>
  <c r="EO54" i="13"/>
  <c r="DF65" i="2" s="1"/>
  <c r="EB65" i="2" s="1"/>
  <c r="DZ7" i="2"/>
  <c r="DY20" i="2"/>
  <c r="T29" i="2"/>
  <c r="S54" i="2"/>
  <c r="S31" i="2"/>
  <c r="S32" i="2" s="1"/>
  <c r="DY41" i="2"/>
  <c r="DY39" i="2"/>
  <c r="DY21" i="2"/>
  <c r="ET56" i="13"/>
  <c r="EU56" i="13" s="1"/>
  <c r="EV56" i="13" s="1"/>
  <c r="EW56" i="13" s="1"/>
  <c r="CJ21" i="2"/>
  <c r="CJ41" i="2"/>
  <c r="CJ39" i="2"/>
  <c r="CZ21" i="2"/>
  <c r="CZ41" i="2"/>
  <c r="CZ39" i="2"/>
  <c r="CE21" i="2"/>
  <c r="CE41" i="2"/>
  <c r="CE39" i="2"/>
  <c r="CX21" i="2"/>
  <c r="CX39" i="2"/>
  <c r="CX41" i="2"/>
  <c r="CK21" i="2"/>
  <c r="CK41" i="2"/>
  <c r="CK39" i="2"/>
  <c r="CI21" i="2"/>
  <c r="CI41" i="2"/>
  <c r="CI39" i="2"/>
  <c r="DA21" i="2"/>
  <c r="DA41" i="2"/>
  <c r="DA39" i="2"/>
  <c r="CY21" i="2"/>
  <c r="CY39" i="2"/>
  <c r="CY41" i="2"/>
  <c r="DB21" i="2"/>
  <c r="DB41" i="2"/>
  <c r="DB39" i="2"/>
  <c r="CG21" i="2"/>
  <c r="CG41" i="2"/>
  <c r="CG39" i="2"/>
  <c r="CF21" i="2"/>
  <c r="CF39" i="2"/>
  <c r="CF41" i="2"/>
  <c r="CH21" i="2"/>
  <c r="CH39" i="2"/>
  <c r="CH41" i="2"/>
  <c r="CF20" i="2"/>
  <c r="CJ20" i="2"/>
  <c r="CG20" i="2"/>
  <c r="CH20" i="2"/>
  <c r="CY20" i="2"/>
  <c r="DA20" i="2"/>
  <c r="CZ20" i="2"/>
  <c r="CE20" i="2"/>
  <c r="DB20" i="2"/>
  <c r="CX20" i="2"/>
  <c r="CK20" i="2"/>
  <c r="CI20" i="2"/>
  <c r="CH10" i="2"/>
  <c r="CH12" i="2" s="1"/>
  <c r="CH13" i="2" s="1"/>
  <c r="CT7" i="2"/>
  <c r="CR7" i="2"/>
  <c r="CF10" i="2"/>
  <c r="CF12" i="2" s="1"/>
  <c r="CF13" i="2" s="1"/>
  <c r="CJ10" i="2"/>
  <c r="CJ12" i="2" s="1"/>
  <c r="CJ13" i="2" s="1"/>
  <c r="CV7" i="2"/>
  <c r="CS7" i="2"/>
  <c r="CG10" i="2"/>
  <c r="CG12" i="2" s="1"/>
  <c r="CG13" i="2" s="1"/>
  <c r="CQ7" i="2"/>
  <c r="CE10" i="2"/>
  <c r="CE12" i="2" s="1"/>
  <c r="CE13" i="2" s="1"/>
  <c r="CK10" i="2"/>
  <c r="CK12" i="2" s="1"/>
  <c r="CK13" i="2" s="1"/>
  <c r="CW7" i="2"/>
  <c r="CU7" i="2"/>
  <c r="CI10" i="2"/>
  <c r="CI12" i="2" s="1"/>
  <c r="CI13" i="2" s="1"/>
  <c r="DK7" i="2"/>
  <c r="CY10" i="2"/>
  <c r="CY12" i="2" s="1"/>
  <c r="CY13" i="2" s="1"/>
  <c r="DJ7" i="2"/>
  <c r="CX10" i="2"/>
  <c r="CX12" i="2" s="1"/>
  <c r="CX13" i="2" s="1"/>
  <c r="DM7" i="2"/>
  <c r="DA10" i="2"/>
  <c r="DA12" i="2" s="1"/>
  <c r="DA13" i="2" s="1"/>
  <c r="DN7" i="2"/>
  <c r="DN10" i="2" s="1"/>
  <c r="DN12" i="2" s="1"/>
  <c r="DB10" i="2"/>
  <c r="DB12" i="2" s="1"/>
  <c r="DB13" i="2" s="1"/>
  <c r="DL7" i="2"/>
  <c r="CZ10" i="2"/>
  <c r="CZ12" i="2" s="1"/>
  <c r="CZ13" i="2" s="1"/>
  <c r="EA7" i="2" l="1"/>
  <c r="U29" i="2"/>
  <c r="T54" i="2"/>
  <c r="T31" i="2"/>
  <c r="T32" i="2" s="1"/>
  <c r="DZ39" i="2"/>
  <c r="DZ41" i="2"/>
  <c r="DZ21" i="2"/>
  <c r="DZ20" i="2"/>
  <c r="EX56" i="13"/>
  <c r="EY56" i="13" s="1"/>
  <c r="EZ56" i="13" s="1"/>
  <c r="DJ21" i="2"/>
  <c r="DJ41" i="2"/>
  <c r="DJ39" i="2"/>
  <c r="CQ21" i="2"/>
  <c r="CQ41" i="2"/>
  <c r="CQ39" i="2"/>
  <c r="CW21" i="2"/>
  <c r="CW41" i="2"/>
  <c r="CW39" i="2"/>
  <c r="DL41" i="2"/>
  <c r="DL39" i="2"/>
  <c r="DK41" i="2"/>
  <c r="DK39" i="2"/>
  <c r="CS21" i="2"/>
  <c r="CS41" i="2"/>
  <c r="CS39" i="2"/>
  <c r="DM41" i="2"/>
  <c r="DM39" i="2"/>
  <c r="CR21" i="2"/>
  <c r="CR41" i="2"/>
  <c r="CR39" i="2"/>
  <c r="CT21" i="2"/>
  <c r="CT41" i="2"/>
  <c r="CT39" i="2"/>
  <c r="CV21" i="2"/>
  <c r="CV39" i="2"/>
  <c r="CV41" i="2"/>
  <c r="DN39" i="2"/>
  <c r="DN41" i="2"/>
  <c r="CU21" i="2"/>
  <c r="CU41" i="2"/>
  <c r="CU39" i="2"/>
  <c r="DN13" i="2"/>
  <c r="DN20" i="2"/>
  <c r="CS20" i="2"/>
  <c r="CV20" i="2"/>
  <c r="CU20" i="2"/>
  <c r="CT20" i="2"/>
  <c r="DL10" i="2"/>
  <c r="DL12" i="2" s="1"/>
  <c r="DL13" i="2" s="1"/>
  <c r="DL20" i="2"/>
  <c r="DK10" i="2"/>
  <c r="DK12" i="2" s="1"/>
  <c r="DK13" i="2" s="1"/>
  <c r="DK20" i="2"/>
  <c r="CW20" i="2"/>
  <c r="DM10" i="2"/>
  <c r="DM12" i="2" s="1"/>
  <c r="DM13" i="2" s="1"/>
  <c r="DM20" i="2"/>
  <c r="CR20" i="2"/>
  <c r="DJ10" i="2"/>
  <c r="DJ20" i="2"/>
  <c r="CQ20" i="2"/>
  <c r="DE7" i="2"/>
  <c r="DQ7" i="2" s="1"/>
  <c r="CS10" i="2"/>
  <c r="CS12" i="2" s="1"/>
  <c r="CS13" i="2" s="1"/>
  <c r="DH7" i="2"/>
  <c r="CV10" i="2"/>
  <c r="CV12" i="2" s="1"/>
  <c r="CV13" i="2" s="1"/>
  <c r="DI7" i="2"/>
  <c r="CW10" i="2"/>
  <c r="CW12" i="2" s="1"/>
  <c r="CW13" i="2" s="1"/>
  <c r="DG7" i="2"/>
  <c r="CU10" i="2"/>
  <c r="CU12" i="2" s="1"/>
  <c r="CU13" i="2" s="1"/>
  <c r="CR10" i="2"/>
  <c r="CR12" i="2" s="1"/>
  <c r="CR13" i="2" s="1"/>
  <c r="DD7" i="2"/>
  <c r="DP7" i="2" s="1"/>
  <c r="DC7" i="2"/>
  <c r="CQ10" i="2"/>
  <c r="CQ12" i="2" s="1"/>
  <c r="CQ13" i="2" s="1"/>
  <c r="CT10" i="2"/>
  <c r="CT12" i="2" s="1"/>
  <c r="CT13" i="2" s="1"/>
  <c r="DF7" i="2"/>
  <c r="FA56" i="13" l="1"/>
  <c r="FA54" i="13"/>
  <c r="DQ65" i="2" s="1"/>
  <c r="EC65" i="2" s="1"/>
  <c r="DO7" i="2"/>
  <c r="EB7" i="2"/>
  <c r="DP41" i="2"/>
  <c r="DP20" i="2"/>
  <c r="DP39" i="2"/>
  <c r="DP10" i="2"/>
  <c r="DP12" i="2" s="1"/>
  <c r="DQ41" i="2"/>
  <c r="DQ20" i="2"/>
  <c r="DQ39" i="2"/>
  <c r="DQ10" i="2"/>
  <c r="DQ12" i="2" s="1"/>
  <c r="DJ12" i="2"/>
  <c r="DJ13" i="2" s="1"/>
  <c r="EE65" i="2"/>
  <c r="FB54" i="13"/>
  <c r="EA39" i="2"/>
  <c r="EA41" i="2"/>
  <c r="V29" i="2"/>
  <c r="U54" i="2"/>
  <c r="U31" i="2"/>
  <c r="U32" i="2" s="1"/>
  <c r="EA20" i="2"/>
  <c r="EA21" i="2"/>
  <c r="DG21" i="2"/>
  <c r="DG39" i="2"/>
  <c r="DG41" i="2"/>
  <c r="DF21" i="2"/>
  <c r="DF39" i="2"/>
  <c r="DF41" i="2"/>
  <c r="DI21" i="2"/>
  <c r="DI41" i="2"/>
  <c r="DI39" i="2"/>
  <c r="DE21" i="2"/>
  <c r="DE41" i="2"/>
  <c r="DE39" i="2"/>
  <c r="DC21" i="2"/>
  <c r="DC41" i="2"/>
  <c r="DC39" i="2"/>
  <c r="DH21" i="2"/>
  <c r="DH39" i="2"/>
  <c r="DH41" i="2"/>
  <c r="DD21" i="2"/>
  <c r="DD39" i="2"/>
  <c r="DD41" i="2"/>
  <c r="DG10" i="2"/>
  <c r="DG12" i="2" s="1"/>
  <c r="DG13" i="2" s="1"/>
  <c r="DG20" i="2"/>
  <c r="DH10" i="2"/>
  <c r="DH12" i="2" s="1"/>
  <c r="DH13" i="2" s="1"/>
  <c r="DH20" i="2"/>
  <c r="DD10" i="2"/>
  <c r="DD12" i="2" s="1"/>
  <c r="DD13" i="2" s="1"/>
  <c r="DD20" i="2"/>
  <c r="DE10" i="2"/>
  <c r="DE12" i="2" s="1"/>
  <c r="DE13" i="2" s="1"/>
  <c r="DE20" i="2"/>
  <c r="DF10" i="2"/>
  <c r="DF12" i="2" s="1"/>
  <c r="DF13" i="2" s="1"/>
  <c r="DF20" i="2"/>
  <c r="DI10" i="2"/>
  <c r="DI12" i="2" s="1"/>
  <c r="DI13" i="2" s="1"/>
  <c r="DI20" i="2"/>
  <c r="DC10" i="2"/>
  <c r="DC12" i="2" s="1"/>
  <c r="DC13" i="2" s="1"/>
  <c r="DC20" i="2"/>
  <c r="DQ13" i="2" l="1"/>
  <c r="DO39" i="2"/>
  <c r="EC39" i="2" s="1"/>
  <c r="DO41" i="2"/>
  <c r="EC41" i="2" s="1"/>
  <c r="DO20" i="2"/>
  <c r="EC20" i="2" s="1"/>
  <c r="DO10" i="2"/>
  <c r="EC7" i="2"/>
  <c r="EE7" i="2" s="1"/>
  <c r="DP13" i="2"/>
  <c r="EB41" i="2"/>
  <c r="EE41" i="2" s="1"/>
  <c r="EB20" i="2"/>
  <c r="EB39" i="2"/>
  <c r="W29" i="2"/>
  <c r="V54" i="2"/>
  <c r="V31" i="2"/>
  <c r="V32" i="2" s="1"/>
  <c r="EB21" i="2"/>
  <c r="Q14" i="13"/>
  <c r="Q15" i="13"/>
  <c r="Q16" i="13"/>
  <c r="DO12" i="2" l="1"/>
  <c r="EC10" i="2"/>
  <c r="X29" i="2"/>
  <c r="W54" i="2"/>
  <c r="W31" i="2"/>
  <c r="W32" i="2" s="1"/>
  <c r="DO13" i="2" l="1"/>
  <c r="Y29" i="2"/>
  <c r="X54" i="2"/>
  <c r="X31" i="2"/>
  <c r="X32" i="2" s="1"/>
  <c r="DK21" i="2"/>
  <c r="Z29" i="2" l="1"/>
  <c r="Y54" i="2"/>
  <c r="Y31" i="2"/>
  <c r="Y32" i="2" s="1"/>
  <c r="DL21" i="2"/>
  <c r="AA29" i="2" l="1"/>
  <c r="Z54" i="2"/>
  <c r="Z31" i="2"/>
  <c r="Z32" i="2" s="1"/>
  <c r="DM21" i="2"/>
  <c r="AB29" i="2" l="1"/>
  <c r="AA54" i="2"/>
  <c r="AA31" i="2"/>
  <c r="AA32" i="2" s="1"/>
  <c r="DN21" i="2"/>
  <c r="DO21" i="2" s="1"/>
  <c r="DP21" i="2" s="1"/>
  <c r="DQ21" i="2" s="1"/>
  <c r="EC21" i="2" s="1"/>
  <c r="DS26" i="2"/>
  <c r="DS31" i="2" s="1"/>
  <c r="AC29" i="2" l="1"/>
  <c r="AB54" i="2"/>
  <c r="AB31" i="2"/>
  <c r="AB32" i="2" s="1"/>
  <c r="DS13" i="2"/>
  <c r="DT10" i="2"/>
  <c r="DT12" i="2" l="1"/>
  <c r="DT26" i="2" s="1"/>
  <c r="DT31" i="2" s="1"/>
  <c r="AD29" i="2"/>
  <c r="AC54" i="2"/>
  <c r="DU54" i="2" s="1"/>
  <c r="AC31" i="2"/>
  <c r="AC32" i="2" s="1"/>
  <c r="DU29" i="2"/>
  <c r="C4" i="3"/>
  <c r="AE29" i="2" l="1"/>
  <c r="AD54" i="2"/>
  <c r="DT13" i="2"/>
  <c r="AF29" i="2" l="1"/>
  <c r="AE54" i="2"/>
  <c r="AG29" i="2" l="1"/>
  <c r="AF54" i="2"/>
  <c r="DS27" i="2"/>
  <c r="AH29" i="2" l="1"/>
  <c r="AG54" i="2"/>
  <c r="AI29" i="2" l="1"/>
  <c r="AH54" i="2"/>
  <c r="DU10" i="2"/>
  <c r="DU12" i="2" l="1"/>
  <c r="DU26" i="2" s="1"/>
  <c r="DU31" i="2" s="1"/>
  <c r="AJ29" i="2"/>
  <c r="AI54" i="2"/>
  <c r="DU13" i="2"/>
  <c r="AK29" i="2" l="1"/>
  <c r="AJ54" i="2"/>
  <c r="EE21" i="2"/>
  <c r="DS32" i="2"/>
  <c r="AL29" i="2" l="1"/>
  <c r="AK54" i="2"/>
  <c r="AM29" i="2" l="1"/>
  <c r="AL54" i="2"/>
  <c r="AN29" i="2" l="1"/>
  <c r="AM54" i="2"/>
  <c r="AO29" i="2" l="1"/>
  <c r="AN54" i="2"/>
  <c r="DT27" i="2"/>
  <c r="AP29" i="2" l="1"/>
  <c r="AO54" i="2"/>
  <c r="DV54" i="2" s="1"/>
  <c r="DV29" i="2"/>
  <c r="DV10" i="2"/>
  <c r="DV12" i="2" l="1"/>
  <c r="AQ29" i="2"/>
  <c r="AP54" i="2"/>
  <c r="DV13" i="2"/>
  <c r="DT32" i="2"/>
  <c r="AR29" i="2" l="1"/>
  <c r="AQ54" i="2"/>
  <c r="AS29" i="2" l="1"/>
  <c r="AR54" i="2"/>
  <c r="B37" i="2"/>
  <c r="B42" i="2" s="1"/>
  <c r="AT29" i="2" l="1"/>
  <c r="AS54" i="2"/>
  <c r="B43" i="2"/>
  <c r="B45" i="2" s="1"/>
  <c r="DU27" i="2"/>
  <c r="B49" i="2" l="1"/>
  <c r="B68" i="2" s="1"/>
  <c r="B71" i="2" s="1"/>
  <c r="C35" i="2" s="1"/>
  <c r="AU29" i="2"/>
  <c r="AT54" i="2"/>
  <c r="B50" i="2" l="1"/>
  <c r="AV29" i="2"/>
  <c r="AU54" i="2"/>
  <c r="C37" i="2"/>
  <c r="C42" i="2" s="1"/>
  <c r="DW10" i="2"/>
  <c r="DW12" i="2" s="1"/>
  <c r="AW29" i="2" l="1"/>
  <c r="AV54" i="2"/>
  <c r="C43" i="2"/>
  <c r="DW13" i="2"/>
  <c r="AX29" i="2" l="1"/>
  <c r="AW54" i="2"/>
  <c r="C45" i="2"/>
  <c r="DU32" i="2"/>
  <c r="AY29" i="2" l="1"/>
  <c r="AX54" i="2"/>
  <c r="C49" i="2"/>
  <c r="C68" i="2" s="1"/>
  <c r="AZ29" i="2" l="1"/>
  <c r="AY54" i="2"/>
  <c r="C71" i="2"/>
  <c r="BA29" i="2" l="1"/>
  <c r="AZ54" i="2"/>
  <c r="D35" i="2"/>
  <c r="BB29" i="2" l="1"/>
  <c r="BA54" i="2"/>
  <c r="DW54" i="2" s="1"/>
  <c r="DW29" i="2"/>
  <c r="D37" i="2"/>
  <c r="BC29" i="2" l="1"/>
  <c r="BB54" i="2"/>
  <c r="D42" i="2"/>
  <c r="BD29" i="2" l="1"/>
  <c r="BC54" i="2"/>
  <c r="D43" i="2"/>
  <c r="BE29" i="2" l="1"/>
  <c r="BD54" i="2"/>
  <c r="D45" i="2"/>
  <c r="DX10" i="2"/>
  <c r="DX12" i="2" s="1"/>
  <c r="D49" i="2" l="1"/>
  <c r="D68" i="2" s="1"/>
  <c r="D71" i="2" s="1"/>
  <c r="E35" i="2" s="1"/>
  <c r="DS35" i="2" s="1"/>
  <c r="DS37" i="2" s="1"/>
  <c r="BF29" i="2"/>
  <c r="BE54" i="2"/>
  <c r="DX13" i="2"/>
  <c r="BG29" i="2" l="1"/>
  <c r="BF54" i="2"/>
  <c r="E37" i="2"/>
  <c r="E42" i="2" s="1"/>
  <c r="DS42" i="2" s="1"/>
  <c r="DS43" i="2" s="1"/>
  <c r="BH29" i="2" l="1"/>
  <c r="BG54" i="2"/>
  <c r="DS45" i="2"/>
  <c r="E43" i="2"/>
  <c r="BI29" i="2" l="1"/>
  <c r="BH54" i="2"/>
  <c r="E45" i="2"/>
  <c r="E47" i="2" s="1"/>
  <c r="BJ29" i="2" l="1"/>
  <c r="BI54" i="2"/>
  <c r="DS47" i="2"/>
  <c r="DS49" i="2" s="1"/>
  <c r="DS68" i="2" s="1"/>
  <c r="BK29" i="2" l="1"/>
  <c r="BJ54" i="2"/>
  <c r="E49" i="2"/>
  <c r="E68" i="2" s="1"/>
  <c r="BL29" i="2" l="1"/>
  <c r="BK54" i="2"/>
  <c r="DS50" i="2"/>
  <c r="E71" i="2"/>
  <c r="F35" i="2" s="1"/>
  <c r="BM29" i="2" l="1"/>
  <c r="BL54" i="2"/>
  <c r="F37" i="2"/>
  <c r="F42" i="2" s="1"/>
  <c r="BN29" i="2" l="1"/>
  <c r="BM54" i="2"/>
  <c r="DX54" i="2" s="1"/>
  <c r="DX29" i="2"/>
  <c r="F43" i="2"/>
  <c r="F45" i="2" s="1"/>
  <c r="F49" i="2" s="1"/>
  <c r="BO29" i="2" l="1"/>
  <c r="BN54" i="2"/>
  <c r="F68" i="2"/>
  <c r="F71" i="2" s="1"/>
  <c r="F50" i="2"/>
  <c r="BP29" i="2" l="1"/>
  <c r="BO54" i="2"/>
  <c r="G35" i="2"/>
  <c r="DY10" i="2"/>
  <c r="DY12" i="2" s="1"/>
  <c r="BQ29" i="2" l="1"/>
  <c r="BP54" i="2"/>
  <c r="G37" i="2"/>
  <c r="G42" i="2" s="1"/>
  <c r="DY13" i="2"/>
  <c r="BR29" i="2" l="1"/>
  <c r="BQ54" i="2"/>
  <c r="G43" i="2"/>
  <c r="G45" i="2" s="1"/>
  <c r="G49" i="2" s="1"/>
  <c r="BS29" i="2" l="1"/>
  <c r="BR54" i="2"/>
  <c r="G68" i="2"/>
  <c r="G71" i="2" s="1"/>
  <c r="G50" i="2"/>
  <c r="BT29" i="2" l="1"/>
  <c r="BS54" i="2"/>
  <c r="H35" i="2"/>
  <c r="BU29" i="2" l="1"/>
  <c r="BT54" i="2"/>
  <c r="H37" i="2"/>
  <c r="H42" i="2" s="1"/>
  <c r="BV29" i="2" l="1"/>
  <c r="BU54" i="2"/>
  <c r="H43" i="2"/>
  <c r="H45" i="2" s="1"/>
  <c r="H49" i="2" s="1"/>
  <c r="DZ10" i="2"/>
  <c r="DZ12" i="2" s="1"/>
  <c r="BW29" i="2" l="1"/>
  <c r="BV54" i="2"/>
  <c r="H68" i="2"/>
  <c r="H71" i="2" s="1"/>
  <c r="H50" i="2"/>
  <c r="BX29" i="2" l="1"/>
  <c r="BW54" i="2"/>
  <c r="I35" i="2"/>
  <c r="DZ13" i="2"/>
  <c r="BY29" i="2" l="1"/>
  <c r="BX54" i="2"/>
  <c r="I37" i="2"/>
  <c r="I42" i="2" s="1"/>
  <c r="BZ29" i="2" l="1"/>
  <c r="BY54" i="2"/>
  <c r="DY54" i="2" s="1"/>
  <c r="DY29" i="2"/>
  <c r="I43" i="2"/>
  <c r="I45" i="2" s="1"/>
  <c r="I49" i="2" s="1"/>
  <c r="CA29" i="2" l="1"/>
  <c r="BZ54" i="2"/>
  <c r="I68" i="2"/>
  <c r="I71" i="2" s="1"/>
  <c r="I50" i="2"/>
  <c r="CB29" i="2" l="1"/>
  <c r="CA54" i="2"/>
  <c r="J35" i="2"/>
  <c r="CC29" i="2" l="1"/>
  <c r="CB54" i="2"/>
  <c r="J37" i="2"/>
  <c r="J42" i="2" s="1"/>
  <c r="CD29" i="2" l="1"/>
  <c r="CC54" i="2"/>
  <c r="J43" i="2"/>
  <c r="J45" i="2" s="1"/>
  <c r="J49" i="2" s="1"/>
  <c r="CE29" i="2" l="1"/>
  <c r="CD54" i="2"/>
  <c r="J68" i="2"/>
  <c r="J71" i="2" s="1"/>
  <c r="J50" i="2"/>
  <c r="CF29" i="2" l="1"/>
  <c r="CE54" i="2"/>
  <c r="K35" i="2"/>
  <c r="K37" i="2" s="1"/>
  <c r="K42" i="2" s="1"/>
  <c r="K43" i="2" s="1"/>
  <c r="K45" i="2" s="1"/>
  <c r="K49" i="2" s="1"/>
  <c r="CG29" i="2" l="1"/>
  <c r="CF54" i="2"/>
  <c r="K68" i="2"/>
  <c r="K71" i="2" s="1"/>
  <c r="K50" i="2"/>
  <c r="EA10" i="2"/>
  <c r="EA12" i="2" s="1"/>
  <c r="CH29" i="2" l="1"/>
  <c r="CG54" i="2"/>
  <c r="L35" i="2"/>
  <c r="L37" i="2" s="1"/>
  <c r="L42" i="2" s="1"/>
  <c r="L43" i="2" s="1"/>
  <c r="L45" i="2" s="1"/>
  <c r="L49" i="2" s="1"/>
  <c r="EA13" i="2"/>
  <c r="CI29" i="2" l="1"/>
  <c r="CH54" i="2"/>
  <c r="L68" i="2"/>
  <c r="L71" i="2" s="1"/>
  <c r="L50" i="2"/>
  <c r="CJ29" i="2" l="1"/>
  <c r="CI54" i="2"/>
  <c r="M35" i="2"/>
  <c r="M37" i="2" s="1"/>
  <c r="M42" i="2" s="1"/>
  <c r="M43" i="2" s="1"/>
  <c r="M45" i="2" s="1"/>
  <c r="M49" i="2" s="1"/>
  <c r="CK29" i="2" l="1"/>
  <c r="CJ54" i="2"/>
  <c r="M68" i="2"/>
  <c r="M71" i="2" s="1"/>
  <c r="N35" i="2" s="1"/>
  <c r="N37" i="2" s="1"/>
  <c r="N42" i="2" s="1"/>
  <c r="N43" i="2" s="1"/>
  <c r="N45" i="2" s="1"/>
  <c r="N49" i="2" s="1"/>
  <c r="M50" i="2"/>
  <c r="CL29" i="2" l="1"/>
  <c r="CK54" i="2"/>
  <c r="DZ54" i="2" s="1"/>
  <c r="DZ29" i="2"/>
  <c r="N68" i="2"/>
  <c r="N71" i="2" s="1"/>
  <c r="O35" i="2" s="1"/>
  <c r="O37" i="2" s="1"/>
  <c r="O42" i="2" s="1"/>
  <c r="O43" i="2" s="1"/>
  <c r="O45" i="2" s="1"/>
  <c r="O49" i="2" s="1"/>
  <c r="N50" i="2"/>
  <c r="CM29" i="2" l="1"/>
  <c r="CL54" i="2"/>
  <c r="O68" i="2"/>
  <c r="O71" i="2" s="1"/>
  <c r="P35" i="2" s="1"/>
  <c r="P37" i="2" s="1"/>
  <c r="P42" i="2" s="1"/>
  <c r="P43" i="2" s="1"/>
  <c r="P45" i="2" s="1"/>
  <c r="P49" i="2" s="1"/>
  <c r="O50" i="2"/>
  <c r="CN29" i="2" l="1"/>
  <c r="CM54" i="2"/>
  <c r="P68" i="2"/>
  <c r="P71" i="2" s="1"/>
  <c r="Q35" i="2" s="1"/>
  <c r="P50" i="2"/>
  <c r="CO29" i="2" l="1"/>
  <c r="CN54" i="2"/>
  <c r="Q37" i="2"/>
  <c r="DT35" i="2"/>
  <c r="DT37" i="2" s="1"/>
  <c r="CP29" i="2" l="1"/>
  <c r="CO54" i="2"/>
  <c r="Q42" i="2"/>
  <c r="CQ29" i="2" l="1"/>
  <c r="CP54" i="2"/>
  <c r="DT42" i="2"/>
  <c r="DT43" i="2" s="1"/>
  <c r="Q43" i="2"/>
  <c r="Q45" i="2" s="1"/>
  <c r="Q47" i="2" s="1"/>
  <c r="EB10" i="2"/>
  <c r="EB12" i="2" l="1"/>
  <c r="EE10" i="2"/>
  <c r="CR29" i="2"/>
  <c r="CQ54" i="2"/>
  <c r="Q49" i="2"/>
  <c r="DT47" i="2"/>
  <c r="DT45" i="2"/>
  <c r="EB13" i="2"/>
  <c r="CS29" i="2" l="1"/>
  <c r="CR54" i="2"/>
  <c r="Q68" i="2"/>
  <c r="Q71" i="2" s="1"/>
  <c r="Q50" i="2"/>
  <c r="DT49" i="2"/>
  <c r="CT29" i="2" l="1"/>
  <c r="CS54" i="2"/>
  <c r="R35" i="2"/>
  <c r="DT68" i="2"/>
  <c r="DT71" i="2" s="1"/>
  <c r="DT50" i="2"/>
  <c r="CU29" i="2" l="1"/>
  <c r="CT54" i="2"/>
  <c r="R37" i="2"/>
  <c r="R42" i="2" s="1"/>
  <c r="EE39" i="2"/>
  <c r="CV29" i="2" l="1"/>
  <c r="CU54" i="2"/>
  <c r="R43" i="2"/>
  <c r="R45" i="2" s="1"/>
  <c r="R49" i="2" s="1"/>
  <c r="EC12" i="2"/>
  <c r="CW29" i="2" l="1"/>
  <c r="CV54" i="2"/>
  <c r="EC13" i="2"/>
  <c r="EE13" i="2" s="1"/>
  <c r="R68" i="2"/>
  <c r="R71" i="2" s="1"/>
  <c r="S35" i="2" s="1"/>
  <c r="R50" i="2"/>
  <c r="CX29" i="2" l="1"/>
  <c r="CW54" i="2"/>
  <c r="EA54" i="2" s="1"/>
  <c r="EA29" i="2"/>
  <c r="S37" i="2"/>
  <c r="S42" i="2" s="1"/>
  <c r="CY29" i="2" l="1"/>
  <c r="CX54" i="2"/>
  <c r="S43" i="2"/>
  <c r="S45" i="2" s="1"/>
  <c r="S49" i="2" s="1"/>
  <c r="CZ29" i="2" l="1"/>
  <c r="CY54" i="2"/>
  <c r="S68" i="2"/>
  <c r="S71" i="2" s="1"/>
  <c r="T35" i="2" s="1"/>
  <c r="S50" i="2"/>
  <c r="DA29" i="2" l="1"/>
  <c r="CZ54" i="2"/>
  <c r="T37" i="2"/>
  <c r="T42" i="2" s="1"/>
  <c r="EE12" i="2"/>
  <c r="DB29" i="2" l="1"/>
  <c r="DA54" i="2"/>
  <c r="T43" i="2"/>
  <c r="T45" i="2" s="1"/>
  <c r="T49" i="2" s="1"/>
  <c r="T68" i="2" s="1"/>
  <c r="T71" i="2" s="1"/>
  <c r="DC29" i="2" l="1"/>
  <c r="DB54" i="2"/>
  <c r="T50" i="2"/>
  <c r="U35" i="2"/>
  <c r="DD29" i="2" l="1"/>
  <c r="DC54" i="2"/>
  <c r="U37" i="2"/>
  <c r="U42" i="2" s="1"/>
  <c r="DE29" i="2" l="1"/>
  <c r="DD54" i="2"/>
  <c r="U43" i="2"/>
  <c r="U45" i="2" s="1"/>
  <c r="U49" i="2" s="1"/>
  <c r="U68" i="2" s="1"/>
  <c r="U71" i="2" s="1"/>
  <c r="DF29" i="2" l="1"/>
  <c r="DE54" i="2"/>
  <c r="U50" i="2"/>
  <c r="V35" i="2"/>
  <c r="DG29" i="2" l="1"/>
  <c r="DF54" i="2"/>
  <c r="V37" i="2"/>
  <c r="V42" i="2" s="1"/>
  <c r="DH29" i="2" l="1"/>
  <c r="DG54" i="2"/>
  <c r="V43" i="2"/>
  <c r="V45" i="2" s="1"/>
  <c r="V49" i="2" s="1"/>
  <c r="V68" i="2" s="1"/>
  <c r="V71" i="2" s="1"/>
  <c r="EE20" i="2"/>
  <c r="DI29" i="2" l="1"/>
  <c r="DH54" i="2"/>
  <c r="V50" i="2"/>
  <c r="W35" i="2"/>
  <c r="W37" i="2" s="1"/>
  <c r="DJ29" i="2" l="1"/>
  <c r="DI54" i="2"/>
  <c r="EB54" i="2" s="1"/>
  <c r="EB29" i="2"/>
  <c r="W42" i="2"/>
  <c r="W43" i="2" s="1"/>
  <c r="W45" i="2" s="1"/>
  <c r="DK29" i="2" l="1"/>
  <c r="DJ54" i="2"/>
  <c r="W49" i="2"/>
  <c r="DL29" i="2" l="1"/>
  <c r="DK54" i="2"/>
  <c r="W68" i="2"/>
  <c r="W71" i="2" s="1"/>
  <c r="X35" i="2" s="1"/>
  <c r="X37" i="2" s="1"/>
  <c r="X42" i="2" s="1"/>
  <c r="X43" i="2" s="1"/>
  <c r="X45" i="2" s="1"/>
  <c r="X49" i="2" s="1"/>
  <c r="X68" i="2" s="1"/>
  <c r="W50" i="2"/>
  <c r="DM29" i="2" l="1"/>
  <c r="DL54" i="2"/>
  <c r="X71" i="2"/>
  <c r="DN29" i="2" l="1"/>
  <c r="DO29" i="2" s="1"/>
  <c r="DM54" i="2"/>
  <c r="Y35" i="2"/>
  <c r="Y37" i="2" s="1"/>
  <c r="X50" i="2"/>
  <c r="DP29" i="2" l="1"/>
  <c r="DO54" i="2"/>
  <c r="DN54" i="2"/>
  <c r="Y42" i="2"/>
  <c r="Y43" i="2" s="1"/>
  <c r="Y45" i="2" s="1"/>
  <c r="DQ29" i="2" l="1"/>
  <c r="DP54" i="2"/>
  <c r="Y49" i="2"/>
  <c r="DQ54" i="2" l="1"/>
  <c r="EC54" i="2" s="1"/>
  <c r="EE54" i="2" s="1"/>
  <c r="EC29" i="2"/>
  <c r="EE29" i="2" s="1"/>
  <c r="Y68" i="2"/>
  <c r="Y71" i="2" s="1"/>
  <c r="Z35" i="2" s="1"/>
  <c r="Z37" i="2" s="1"/>
  <c r="Z42" i="2" s="1"/>
  <c r="Z43" i="2" s="1"/>
  <c r="Z45" i="2" s="1"/>
  <c r="Y50" i="2"/>
  <c r="Z49" i="2" l="1"/>
  <c r="Z68" i="2" l="1"/>
  <c r="Z71" i="2" s="1"/>
  <c r="AA35" i="2" s="1"/>
  <c r="AA37" i="2" s="1"/>
  <c r="AA42" i="2" s="1"/>
  <c r="AA43" i="2" s="1"/>
  <c r="AA45" i="2" s="1"/>
  <c r="Z50" i="2"/>
  <c r="AA49" i="2" l="1"/>
  <c r="AA68" i="2" l="1"/>
  <c r="AA71" i="2" s="1"/>
  <c r="AB35" i="2" s="1"/>
  <c r="AB37" i="2" s="1"/>
  <c r="AB42" i="2" s="1"/>
  <c r="AB43" i="2" s="1"/>
  <c r="AB45" i="2" s="1"/>
  <c r="AA50" i="2"/>
  <c r="AB49" i="2" l="1"/>
  <c r="AB68" i="2" l="1"/>
  <c r="AB71" i="2" s="1"/>
  <c r="AC35" i="2" s="1"/>
  <c r="DU35" i="2" s="1"/>
  <c r="DU37" i="2" s="1"/>
  <c r="AB50" i="2"/>
  <c r="AC37" i="2" l="1"/>
  <c r="AC42" i="2" s="1"/>
  <c r="AC43" i="2" l="1"/>
  <c r="AC45" i="2" s="1"/>
  <c r="AC47" i="2" s="1"/>
  <c r="DU42" i="2"/>
  <c r="DU43" i="2" l="1"/>
  <c r="AC49" i="2"/>
  <c r="AC68" i="2" s="1"/>
  <c r="AC71" i="2" s="1"/>
  <c r="AD35" i="2" s="1"/>
  <c r="DU47" i="2"/>
  <c r="AC50" i="2" l="1"/>
  <c r="AD37" i="2"/>
  <c r="AD42" i="2" s="1"/>
  <c r="DU45" i="2"/>
  <c r="DU49" i="2" s="1"/>
  <c r="DU68" i="2" s="1"/>
  <c r="DU71" i="2" s="1"/>
  <c r="AD43" i="2" l="1"/>
  <c r="DU50" i="2"/>
  <c r="L22" i="3" l="1"/>
  <c r="AE19" i="2" l="1"/>
  <c r="AE24" i="2" s="1"/>
  <c r="AE26" i="2" s="1"/>
  <c r="AN19" i="2"/>
  <c r="AN24" i="2" s="1"/>
  <c r="AN26" i="2" s="1"/>
  <c r="AM19" i="2"/>
  <c r="AM24" i="2" s="1"/>
  <c r="AM26" i="2" s="1"/>
  <c r="AJ19" i="2"/>
  <c r="AJ24" i="2" s="1"/>
  <c r="AJ26" i="2" s="1"/>
  <c r="AH19" i="2"/>
  <c r="AH24" i="2" s="1"/>
  <c r="AH26" i="2" s="1"/>
  <c r="AK19" i="2"/>
  <c r="AK24" i="2" s="1"/>
  <c r="AK26" i="2" s="1"/>
  <c r="AL19" i="2"/>
  <c r="AL24" i="2" s="1"/>
  <c r="AL26" i="2" s="1"/>
  <c r="AI19" i="2"/>
  <c r="AD19" i="2"/>
  <c r="AG19" i="2"/>
  <c r="AG24" i="2" s="1"/>
  <c r="AG26" i="2" s="1"/>
  <c r="AF19" i="2"/>
  <c r="AF24" i="2" s="1"/>
  <c r="AF26" i="2" s="1"/>
  <c r="M22" i="3"/>
  <c r="AO19" i="2"/>
  <c r="AO24" i="2" s="1"/>
  <c r="AO26" i="2" s="1"/>
  <c r="AI24" i="2" l="1"/>
  <c r="AI26" i="2" s="1"/>
  <c r="AI31" i="2" s="1"/>
  <c r="DV19" i="2"/>
  <c r="DV24" i="2" s="1"/>
  <c r="DV26" i="2" s="1"/>
  <c r="DV31" i="2" s="1"/>
  <c r="AO31" i="2"/>
  <c r="AO27" i="2"/>
  <c r="AG27" i="2"/>
  <c r="AG31" i="2"/>
  <c r="AX19" i="2"/>
  <c r="AX24" i="2" s="1"/>
  <c r="AX26" i="2" s="1"/>
  <c r="AS19" i="2"/>
  <c r="AS24" i="2" s="1"/>
  <c r="AS26" i="2" s="1"/>
  <c r="BA19" i="2"/>
  <c r="BA24" i="2" s="1"/>
  <c r="BA26" i="2" s="1"/>
  <c r="AQ19" i="2"/>
  <c r="AQ24" i="2" s="1"/>
  <c r="AQ26" i="2" s="1"/>
  <c r="AV19" i="2"/>
  <c r="AV24" i="2" s="1"/>
  <c r="AV26" i="2" s="1"/>
  <c r="AR19" i="2"/>
  <c r="AR24" i="2" s="1"/>
  <c r="AR26" i="2" s="1"/>
  <c r="AP19" i="2"/>
  <c r="AY19" i="2"/>
  <c r="AY24" i="2" s="1"/>
  <c r="AY26" i="2" s="1"/>
  <c r="AU19" i="2"/>
  <c r="AT19" i="2"/>
  <c r="AT24" i="2" s="1"/>
  <c r="AT26" i="2" s="1"/>
  <c r="AZ19" i="2"/>
  <c r="AZ24" i="2" s="1"/>
  <c r="AZ26" i="2" s="1"/>
  <c r="AW19" i="2"/>
  <c r="AW24" i="2" s="1"/>
  <c r="AW26" i="2" s="1"/>
  <c r="AD24" i="2"/>
  <c r="AD26" i="2" s="1"/>
  <c r="AH27" i="2"/>
  <c r="AH31" i="2"/>
  <c r="AJ27" i="2"/>
  <c r="AJ31" i="2"/>
  <c r="AN27" i="2"/>
  <c r="AN31" i="2"/>
  <c r="AK31" i="2"/>
  <c r="AK27" i="2"/>
  <c r="AM31" i="2"/>
  <c r="AM27" i="2"/>
  <c r="AE27" i="2"/>
  <c r="AE31" i="2"/>
  <c r="AF31" i="2"/>
  <c r="AF27" i="2"/>
  <c r="N22" i="3"/>
  <c r="AL31" i="2"/>
  <c r="AL27" i="2"/>
  <c r="AI27" i="2" l="1"/>
  <c r="AU24" i="2"/>
  <c r="AU26" i="2" s="1"/>
  <c r="DW19" i="2"/>
  <c r="DW24" i="2" s="1"/>
  <c r="DW26" i="2" s="1"/>
  <c r="DW31" i="2" s="1"/>
  <c r="AI32" i="2"/>
  <c r="AZ27" i="2"/>
  <c r="AZ31" i="2"/>
  <c r="AL32" i="2"/>
  <c r="AT31" i="2"/>
  <c r="AT27" i="2"/>
  <c r="AY27" i="2"/>
  <c r="AY31" i="2"/>
  <c r="BM19" i="2"/>
  <c r="BM24" i="2" s="1"/>
  <c r="BM26" i="2" s="1"/>
  <c r="BL19" i="2"/>
  <c r="BL24" i="2" s="1"/>
  <c r="BL26" i="2" s="1"/>
  <c r="BJ19" i="2"/>
  <c r="BJ24" i="2" s="1"/>
  <c r="BJ26" i="2" s="1"/>
  <c r="BI19" i="2"/>
  <c r="BI24" i="2" s="1"/>
  <c r="BI26" i="2" s="1"/>
  <c r="BH19" i="2"/>
  <c r="BH24" i="2" s="1"/>
  <c r="BH26" i="2" s="1"/>
  <c r="BG19" i="2"/>
  <c r="BK19" i="2"/>
  <c r="BK24" i="2" s="1"/>
  <c r="BK26" i="2" s="1"/>
  <c r="BC19" i="2"/>
  <c r="BC24" i="2" s="1"/>
  <c r="BC26" i="2" s="1"/>
  <c r="BE19" i="2"/>
  <c r="BE24" i="2" s="1"/>
  <c r="BE26" i="2" s="1"/>
  <c r="BD19" i="2"/>
  <c r="BD24" i="2" s="1"/>
  <c r="BD26" i="2" s="1"/>
  <c r="BB19" i="2"/>
  <c r="BF19" i="2"/>
  <c r="BF24" i="2" s="1"/>
  <c r="BF26" i="2" s="1"/>
  <c r="AM32" i="2"/>
  <c r="AX31" i="2"/>
  <c r="AX27" i="2"/>
  <c r="AG32" i="2"/>
  <c r="AF32" i="2"/>
  <c r="AK32" i="2"/>
  <c r="AD31" i="2"/>
  <c r="AD27" i="2"/>
  <c r="AR31" i="2"/>
  <c r="AR27" i="2"/>
  <c r="AS31" i="2"/>
  <c r="AS27" i="2"/>
  <c r="AP24" i="2"/>
  <c r="AP26" i="2" s="1"/>
  <c r="AE32" i="2"/>
  <c r="AN32" i="2"/>
  <c r="AV31" i="2"/>
  <c r="AV27" i="2"/>
  <c r="BA27" i="2"/>
  <c r="BA31" i="2"/>
  <c r="AJ32" i="2"/>
  <c r="AU27" i="2"/>
  <c r="AU31" i="2"/>
  <c r="AH32" i="2"/>
  <c r="O22" i="3"/>
  <c r="AW31" i="2"/>
  <c r="AW27" i="2"/>
  <c r="AQ27" i="2"/>
  <c r="AQ31" i="2"/>
  <c r="AO32" i="2"/>
  <c r="BG24" i="2" l="1"/>
  <c r="BG26" i="2" s="1"/>
  <c r="DX19" i="2"/>
  <c r="DX24" i="2" s="1"/>
  <c r="DX26" i="2" s="1"/>
  <c r="DX31" i="2" s="1"/>
  <c r="BH31" i="2"/>
  <c r="BH27" i="2"/>
  <c r="AT32" i="2"/>
  <c r="BI31" i="2"/>
  <c r="BI27" i="2"/>
  <c r="AW32" i="2"/>
  <c r="BD27" i="2"/>
  <c r="BD31" i="2"/>
  <c r="BJ27" i="2"/>
  <c r="BJ31" i="2"/>
  <c r="BF27" i="2"/>
  <c r="BF31" i="2"/>
  <c r="BB24" i="2"/>
  <c r="BB26" i="2" s="1"/>
  <c r="AD32" i="2"/>
  <c r="AD45" i="2"/>
  <c r="BE31" i="2"/>
  <c r="BE27" i="2"/>
  <c r="BL27" i="2"/>
  <c r="BL31" i="2"/>
  <c r="AZ32" i="2"/>
  <c r="DW27" i="2"/>
  <c r="AP31" i="2"/>
  <c r="AP27" i="2"/>
  <c r="AX32" i="2"/>
  <c r="BM27" i="2"/>
  <c r="BM31" i="2"/>
  <c r="AR32" i="2"/>
  <c r="BC31" i="2"/>
  <c r="BC27" i="2"/>
  <c r="AV32" i="2"/>
  <c r="BK27" i="2"/>
  <c r="BK31" i="2"/>
  <c r="AY32" i="2"/>
  <c r="BT19" i="2"/>
  <c r="BT24" i="2" s="1"/>
  <c r="BT26" i="2" s="1"/>
  <c r="BO19" i="2"/>
  <c r="BO24" i="2" s="1"/>
  <c r="BO26" i="2" s="1"/>
  <c r="BU19" i="2"/>
  <c r="BU24" i="2" s="1"/>
  <c r="BU26" i="2" s="1"/>
  <c r="BY19" i="2"/>
  <c r="BY24" i="2" s="1"/>
  <c r="BY26" i="2" s="1"/>
  <c r="BP19" i="2"/>
  <c r="BP24" i="2" s="1"/>
  <c r="BP26" i="2" s="1"/>
  <c r="BV19" i="2"/>
  <c r="BV24" i="2" s="1"/>
  <c r="BV26" i="2" s="1"/>
  <c r="BS19" i="2"/>
  <c r="BW19" i="2"/>
  <c r="BW24" i="2" s="1"/>
  <c r="BW26" i="2" s="1"/>
  <c r="BX19" i="2"/>
  <c r="BX24" i="2" s="1"/>
  <c r="BX26" i="2" s="1"/>
  <c r="BR19" i="2"/>
  <c r="BR24" i="2" s="1"/>
  <c r="BR26" i="2" s="1"/>
  <c r="BQ19" i="2"/>
  <c r="BQ24" i="2" s="1"/>
  <c r="BQ26" i="2" s="1"/>
  <c r="BN19" i="2"/>
  <c r="P22" i="3"/>
  <c r="DV27" i="2"/>
  <c r="BG27" i="2"/>
  <c r="BG31" i="2"/>
  <c r="BA32" i="2"/>
  <c r="AU32" i="2"/>
  <c r="AQ32" i="2"/>
  <c r="AS32" i="2"/>
  <c r="BS24" i="2" l="1"/>
  <c r="BS26" i="2" s="1"/>
  <c r="DY19" i="2"/>
  <c r="DY24" i="2" s="1"/>
  <c r="DY26" i="2" s="1"/>
  <c r="DY31" i="2" s="1"/>
  <c r="BV31" i="2"/>
  <c r="BV27" i="2"/>
  <c r="BB27" i="2"/>
  <c r="BB31" i="2"/>
  <c r="BK32" i="2"/>
  <c r="BP31" i="2"/>
  <c r="BP27" i="2"/>
  <c r="BL32" i="2"/>
  <c r="BF32" i="2"/>
  <c r="BM32" i="2"/>
  <c r="BY27" i="2"/>
  <c r="BY31" i="2"/>
  <c r="BU31" i="2"/>
  <c r="BU27" i="2"/>
  <c r="BI32" i="2"/>
  <c r="BR27" i="2"/>
  <c r="BR31" i="2"/>
  <c r="BJ32" i="2"/>
  <c r="BO27" i="2"/>
  <c r="BO31" i="2"/>
  <c r="BE32" i="2"/>
  <c r="BX27" i="2"/>
  <c r="BX31" i="2"/>
  <c r="BT27" i="2"/>
  <c r="BT31" i="2"/>
  <c r="BC32" i="2"/>
  <c r="AP32" i="2"/>
  <c r="DW32" i="2"/>
  <c r="DV32" i="2"/>
  <c r="CB19" i="2"/>
  <c r="CB24" i="2" s="1"/>
  <c r="CB26" i="2" s="1"/>
  <c r="CE19" i="2"/>
  <c r="CJ19" i="2"/>
  <c r="CJ24" i="2" s="1"/>
  <c r="CJ26" i="2" s="1"/>
  <c r="CG19" i="2"/>
  <c r="CG24" i="2" s="1"/>
  <c r="CG26" i="2" s="1"/>
  <c r="CH19" i="2"/>
  <c r="CH24" i="2" s="1"/>
  <c r="CH26" i="2" s="1"/>
  <c r="CI19" i="2"/>
  <c r="CI24" i="2" s="1"/>
  <c r="CI26" i="2" s="1"/>
  <c r="CC19" i="2"/>
  <c r="CC24" i="2" s="1"/>
  <c r="CC26" i="2" s="1"/>
  <c r="CA19" i="2"/>
  <c r="CA24" i="2" s="1"/>
  <c r="CA26" i="2" s="1"/>
  <c r="CK19" i="2"/>
  <c r="CK24" i="2" s="1"/>
  <c r="CK26" i="2" s="1"/>
  <c r="CF19" i="2"/>
  <c r="CF24" i="2" s="1"/>
  <c r="CF26" i="2" s="1"/>
  <c r="BZ19" i="2"/>
  <c r="CD19" i="2"/>
  <c r="CD24" i="2" s="1"/>
  <c r="CD26" i="2" s="1"/>
  <c r="BN24" i="2"/>
  <c r="BQ31" i="2"/>
  <c r="BQ27" i="2"/>
  <c r="BW27" i="2"/>
  <c r="BW31" i="2"/>
  <c r="AD49" i="2"/>
  <c r="AD68" i="2" s="1"/>
  <c r="BD32" i="2"/>
  <c r="Q22" i="3"/>
  <c r="BG32" i="2"/>
  <c r="BS31" i="2"/>
  <c r="BS27" i="2"/>
  <c r="BH32" i="2"/>
  <c r="CE24" i="2" l="1"/>
  <c r="CE26" i="2" s="1"/>
  <c r="DZ19" i="2"/>
  <c r="DZ24" i="2" s="1"/>
  <c r="DZ26" i="2" s="1"/>
  <c r="DZ31" i="2" s="1"/>
  <c r="BX32" i="2"/>
  <c r="BR32" i="2"/>
  <c r="BN26" i="2"/>
  <c r="CH31" i="2"/>
  <c r="CH27" i="2"/>
  <c r="BB32" i="2"/>
  <c r="CI27" i="2"/>
  <c r="CI31" i="2"/>
  <c r="CG31" i="2"/>
  <c r="CG27" i="2"/>
  <c r="DX27" i="2"/>
  <c r="AD50" i="2"/>
  <c r="BZ24" i="2"/>
  <c r="BO32" i="2"/>
  <c r="CC31" i="2"/>
  <c r="CC27" i="2"/>
  <c r="CJ27" i="2"/>
  <c r="CJ31" i="2"/>
  <c r="CS19" i="2"/>
  <c r="CS24" i="2" s="1"/>
  <c r="CS26" i="2" s="1"/>
  <c r="CW19" i="2"/>
  <c r="CW24" i="2" s="1"/>
  <c r="CW26" i="2" s="1"/>
  <c r="CN19" i="2"/>
  <c r="CN24" i="2" s="1"/>
  <c r="CN26" i="2" s="1"/>
  <c r="CP19" i="2"/>
  <c r="CP24" i="2" s="1"/>
  <c r="CP26" i="2" s="1"/>
  <c r="CO19" i="2"/>
  <c r="CO24" i="2" s="1"/>
  <c r="CO26" i="2" s="1"/>
  <c r="CL19" i="2"/>
  <c r="CQ19" i="2"/>
  <c r="CU19" i="2"/>
  <c r="CU24" i="2" s="1"/>
  <c r="CU26" i="2" s="1"/>
  <c r="CM19" i="2"/>
  <c r="CM24" i="2" s="1"/>
  <c r="CM26" i="2" s="1"/>
  <c r="CT19" i="2"/>
  <c r="CT24" i="2" s="1"/>
  <c r="CT26" i="2" s="1"/>
  <c r="CV19" i="2"/>
  <c r="CV24" i="2" s="1"/>
  <c r="CV26" i="2" s="1"/>
  <c r="CR19" i="2"/>
  <c r="CR24" i="2" s="1"/>
  <c r="CR26" i="2" s="1"/>
  <c r="R22" i="3"/>
  <c r="CF31" i="2"/>
  <c r="CF27" i="2"/>
  <c r="CE27" i="2"/>
  <c r="CE31" i="2"/>
  <c r="BU32" i="2"/>
  <c r="BS32" i="2"/>
  <c r="BW32" i="2"/>
  <c r="BQ32" i="2"/>
  <c r="CK31" i="2"/>
  <c r="CK27" i="2"/>
  <c r="CB27" i="2"/>
  <c r="CB31" i="2"/>
  <c r="BT32" i="2"/>
  <c r="BY32" i="2"/>
  <c r="BV32" i="2"/>
  <c r="CD27" i="2"/>
  <c r="CD31" i="2"/>
  <c r="CA27" i="2"/>
  <c r="CA31" i="2"/>
  <c r="BP32" i="2"/>
  <c r="S22" i="3"/>
  <c r="DQ19" i="2" l="1"/>
  <c r="DQ24" i="2" s="1"/>
  <c r="DQ26" i="2" s="1"/>
  <c r="DP19" i="2"/>
  <c r="DP24" i="2" s="1"/>
  <c r="DP26" i="2" s="1"/>
  <c r="DO19" i="2"/>
  <c r="DO24" i="2" s="1"/>
  <c r="DO26" i="2" s="1"/>
  <c r="CQ24" i="2"/>
  <c r="CQ26" i="2" s="1"/>
  <c r="CQ31" i="2" s="1"/>
  <c r="EA19" i="2"/>
  <c r="EA24" i="2" s="1"/>
  <c r="EA26" i="2" s="1"/>
  <c r="EA31" i="2" s="1"/>
  <c r="CW31" i="2"/>
  <c r="CW27" i="2"/>
  <c r="CG32" i="2"/>
  <c r="BN31" i="2"/>
  <c r="BN27" i="2"/>
  <c r="CR31" i="2"/>
  <c r="CR27" i="2"/>
  <c r="CK32" i="2"/>
  <c r="CH32" i="2"/>
  <c r="CM31" i="2"/>
  <c r="CM27" i="2"/>
  <c r="CS27" i="2"/>
  <c r="CS31" i="2"/>
  <c r="BZ26" i="2"/>
  <c r="CI32" i="2"/>
  <c r="CP31" i="2"/>
  <c r="CP27" i="2"/>
  <c r="CU31" i="2"/>
  <c r="CU27" i="2"/>
  <c r="CJ32" i="2"/>
  <c r="AD71" i="2"/>
  <c r="DX32" i="2"/>
  <c r="CV31" i="2"/>
  <c r="CV27" i="2"/>
  <c r="CT27" i="2"/>
  <c r="CT31" i="2"/>
  <c r="CA32" i="2"/>
  <c r="CD32" i="2"/>
  <c r="CB32" i="2"/>
  <c r="CF32" i="2"/>
  <c r="CL24" i="2"/>
  <c r="DK19" i="2"/>
  <c r="DK24" i="2" s="1"/>
  <c r="DK26" i="2" s="1"/>
  <c r="DL19" i="2"/>
  <c r="DL24" i="2" s="1"/>
  <c r="DL26" i="2" s="1"/>
  <c r="DM19" i="2"/>
  <c r="DM24" i="2" s="1"/>
  <c r="DM26" i="2" s="1"/>
  <c r="DJ19" i="2"/>
  <c r="DN19" i="2"/>
  <c r="DN24" i="2" s="1"/>
  <c r="DN26" i="2" s="1"/>
  <c r="CN31" i="2"/>
  <c r="CN27" i="2"/>
  <c r="CE32" i="2"/>
  <c r="DC19" i="2"/>
  <c r="DI19" i="2"/>
  <c r="DI24" i="2" s="1"/>
  <c r="DI26" i="2" s="1"/>
  <c r="DA19" i="2"/>
  <c r="DA24" i="2" s="1"/>
  <c r="DA26" i="2" s="1"/>
  <c r="CX19" i="2"/>
  <c r="DG19" i="2"/>
  <c r="DG24" i="2" s="1"/>
  <c r="DG26" i="2" s="1"/>
  <c r="DE19" i="2"/>
  <c r="DE24" i="2" s="1"/>
  <c r="DE26" i="2" s="1"/>
  <c r="DD19" i="2"/>
  <c r="DD24" i="2" s="1"/>
  <c r="DD26" i="2" s="1"/>
  <c r="DB19" i="2"/>
  <c r="DB24" i="2" s="1"/>
  <c r="DB26" i="2" s="1"/>
  <c r="DH19" i="2"/>
  <c r="DH24" i="2" s="1"/>
  <c r="DH26" i="2" s="1"/>
  <c r="DF19" i="2"/>
  <c r="DF24" i="2" s="1"/>
  <c r="DF26" i="2" s="1"/>
  <c r="CY19" i="2"/>
  <c r="CY24" i="2" s="1"/>
  <c r="CY26" i="2" s="1"/>
  <c r="CZ19" i="2"/>
  <c r="CZ24" i="2" s="1"/>
  <c r="CZ26" i="2" s="1"/>
  <c r="CO27" i="2"/>
  <c r="CO31" i="2"/>
  <c r="CC32" i="2"/>
  <c r="DO27" i="2" l="1"/>
  <c r="DO31" i="2"/>
  <c r="DO32" i="2" s="1"/>
  <c r="EC19" i="2"/>
  <c r="DP27" i="2"/>
  <c r="DP31" i="2"/>
  <c r="DP32" i="2" s="1"/>
  <c r="DQ31" i="2"/>
  <c r="DQ32" i="2" s="1"/>
  <c r="DQ27" i="2"/>
  <c r="CQ27" i="2"/>
  <c r="EC24" i="2"/>
  <c r="EC26" i="2" s="1"/>
  <c r="EC31" i="2" s="1"/>
  <c r="DC24" i="2"/>
  <c r="DC26" i="2" s="1"/>
  <c r="DC27" i="2" s="1"/>
  <c r="EB19" i="2"/>
  <c r="EB24" i="2" s="1"/>
  <c r="EB26" i="2" s="1"/>
  <c r="EB31" i="2" s="1"/>
  <c r="CP32" i="2"/>
  <c r="CM32" i="2"/>
  <c r="DY27" i="2"/>
  <c r="DG27" i="2"/>
  <c r="DG31" i="2"/>
  <c r="DN27" i="2"/>
  <c r="DN31" i="2"/>
  <c r="CQ32" i="2"/>
  <c r="CO32" i="2"/>
  <c r="CN32" i="2"/>
  <c r="CZ27" i="2"/>
  <c r="CZ31" i="2"/>
  <c r="CY31" i="2"/>
  <c r="CY27" i="2"/>
  <c r="DA31" i="2"/>
  <c r="DA27" i="2"/>
  <c r="DJ24" i="2"/>
  <c r="DZ27" i="2"/>
  <c r="BZ31" i="2"/>
  <c r="BZ27" i="2"/>
  <c r="DE27" i="2"/>
  <c r="DE31" i="2"/>
  <c r="CT32" i="2"/>
  <c r="DM27" i="2"/>
  <c r="DM31" i="2"/>
  <c r="CV32" i="2"/>
  <c r="DH27" i="2"/>
  <c r="DH31" i="2"/>
  <c r="DL31" i="2"/>
  <c r="DL27" i="2"/>
  <c r="CS32" i="2"/>
  <c r="BN32" i="2"/>
  <c r="DF27" i="2"/>
  <c r="DF31" i="2"/>
  <c r="DK27" i="2"/>
  <c r="DK31" i="2"/>
  <c r="CU32" i="2"/>
  <c r="CR32" i="2"/>
  <c r="CW32" i="2"/>
  <c r="CX24" i="2"/>
  <c r="DI31" i="2"/>
  <c r="DI27" i="2"/>
  <c r="DB27" i="2"/>
  <c r="DB31" i="2"/>
  <c r="DD31" i="2"/>
  <c r="DD27" i="2"/>
  <c r="CL26" i="2"/>
  <c r="AE35" i="2"/>
  <c r="EE19" i="2" l="1"/>
  <c r="DC31" i="2"/>
  <c r="DC32" i="2"/>
  <c r="DJ26" i="2"/>
  <c r="DY32" i="2"/>
  <c r="DI32" i="2"/>
  <c r="AE37" i="2"/>
  <c r="DE32" i="2"/>
  <c r="CL31" i="2"/>
  <c r="CL27" i="2"/>
  <c r="CX26" i="2"/>
  <c r="DK32" i="2"/>
  <c r="CY32" i="2"/>
  <c r="DZ32" i="2"/>
  <c r="BZ32" i="2"/>
  <c r="CZ32" i="2"/>
  <c r="DN32" i="2"/>
  <c r="DH32" i="2"/>
  <c r="DF32" i="2"/>
  <c r="DL32" i="2"/>
  <c r="DM32" i="2"/>
  <c r="DA32" i="2"/>
  <c r="DD32" i="2"/>
  <c r="DB32" i="2"/>
  <c r="DG32" i="2"/>
  <c r="EE24" i="2" l="1"/>
  <c r="EA32" i="2"/>
  <c r="CL32" i="2"/>
  <c r="EA27" i="2"/>
  <c r="DJ31" i="2"/>
  <c r="DJ27" i="2"/>
  <c r="EC27" i="2"/>
  <c r="EB27" i="2"/>
  <c r="CX31" i="2"/>
  <c r="CX27" i="2"/>
  <c r="AE42" i="2"/>
  <c r="EE27" i="2" l="1"/>
  <c r="EE26" i="2"/>
  <c r="EC32" i="2"/>
  <c r="DJ32" i="2"/>
  <c r="AE43" i="2"/>
  <c r="CX32" i="2"/>
  <c r="AE45" i="2" l="1"/>
  <c r="EB32" i="2"/>
  <c r="EE32" i="2" s="1"/>
  <c r="EE31" i="2"/>
  <c r="AE49" i="2" l="1"/>
  <c r="AE68" i="2" s="1"/>
  <c r="AE50" i="2" l="1"/>
  <c r="AE71" i="2" l="1"/>
  <c r="AF35" i="2" l="1"/>
  <c r="AF37" i="2" l="1"/>
  <c r="AF42" i="2" l="1"/>
  <c r="AF43" i="2" l="1"/>
  <c r="AF45" i="2" l="1"/>
  <c r="AF49" i="2" l="1"/>
  <c r="AF68" i="2" s="1"/>
  <c r="AF50" i="2" l="1"/>
  <c r="AF71" i="2" l="1"/>
  <c r="AG35" i="2" l="1"/>
  <c r="AG37" i="2" l="1"/>
  <c r="AG42" i="2" l="1"/>
  <c r="AG43" i="2" l="1"/>
  <c r="AG45" i="2" l="1"/>
  <c r="AG49" i="2" l="1"/>
  <c r="AG68" i="2" s="1"/>
  <c r="AG50" i="2" l="1"/>
  <c r="AG71" i="2" l="1"/>
  <c r="AH35" i="2" l="1"/>
  <c r="AH37" i="2" l="1"/>
  <c r="AH42" i="2" l="1"/>
  <c r="AH43" i="2" l="1"/>
  <c r="AH45" i="2" l="1"/>
  <c r="AH49" i="2" l="1"/>
  <c r="AH68" i="2" s="1"/>
  <c r="AH50" i="2" l="1"/>
  <c r="AH71" i="2" l="1"/>
  <c r="AI35" i="2" l="1"/>
  <c r="AI37" i="2" l="1"/>
  <c r="AI42" i="2" l="1"/>
  <c r="AI43" i="2" l="1"/>
  <c r="AI45" i="2" l="1"/>
  <c r="AI49" i="2" s="1"/>
  <c r="AI68" i="2" s="1"/>
  <c r="AI50" i="2" l="1"/>
  <c r="AI71" i="2"/>
  <c r="AJ35" i="2" l="1"/>
  <c r="AJ37" i="2" s="1"/>
  <c r="AJ42" i="2" l="1"/>
  <c r="AJ43" i="2" s="1"/>
  <c r="AJ45" i="2" s="1"/>
  <c r="AJ49" i="2" s="1"/>
  <c r="AJ68" i="2" s="1"/>
  <c r="AJ50" i="2" l="1"/>
  <c r="AJ71" i="2"/>
  <c r="AK35" i="2" l="1"/>
  <c r="AK37" i="2" s="1"/>
  <c r="AK42" i="2" l="1"/>
  <c r="AK43" i="2" s="1"/>
  <c r="AK45" i="2" s="1"/>
  <c r="AK49" i="2" s="1"/>
  <c r="AK68" i="2" s="1"/>
  <c r="AK71" i="2" l="1"/>
  <c r="AK50" i="2"/>
  <c r="AL35" i="2" l="1"/>
  <c r="AL37" i="2" s="1"/>
  <c r="AL42" i="2" l="1"/>
  <c r="AL43" i="2" s="1"/>
  <c r="AL45" i="2" s="1"/>
  <c r="AL49" i="2" s="1"/>
  <c r="AL68" i="2" s="1"/>
  <c r="AL71" i="2" l="1"/>
  <c r="AL50" i="2"/>
  <c r="AM35" i="2" l="1"/>
  <c r="AM37" i="2" s="1"/>
  <c r="AM42" i="2" l="1"/>
  <c r="AM43" i="2" s="1"/>
  <c r="AM45" i="2" s="1"/>
  <c r="AM49" i="2" s="1"/>
  <c r="AM68" i="2" s="1"/>
  <c r="AM71" i="2" l="1"/>
  <c r="AM50" i="2"/>
  <c r="AN35" i="2" l="1"/>
  <c r="AN37" i="2" s="1"/>
  <c r="AN42" i="2" l="1"/>
  <c r="AN43" i="2" s="1"/>
  <c r="AN45" i="2" s="1"/>
  <c r="AN49" i="2" s="1"/>
  <c r="AN68" i="2" s="1"/>
  <c r="AN50" i="2" l="1"/>
  <c r="AN71" i="2"/>
  <c r="AO35" i="2" l="1"/>
  <c r="DV35" i="2" s="1"/>
  <c r="DV37" i="2" s="1"/>
  <c r="AO37" i="2" l="1"/>
  <c r="AO42" i="2" l="1"/>
  <c r="DV42" i="2" s="1"/>
  <c r="DV43" i="2" l="1"/>
  <c r="AO43" i="2"/>
  <c r="DV45" i="2" l="1"/>
  <c r="AO45" i="2"/>
  <c r="AO47" i="2" l="1"/>
  <c r="DV47" i="2" s="1"/>
  <c r="DV49" i="2" s="1"/>
  <c r="DV68" i="2" s="1"/>
  <c r="DV71" i="2" s="1"/>
  <c r="AO49" i="2" l="1"/>
  <c r="AO68" i="2" s="1"/>
  <c r="AO50" i="2" l="1"/>
  <c r="DV50" i="2" l="1"/>
  <c r="AO71" i="2"/>
  <c r="AP35" i="2" l="1"/>
  <c r="AP37" i="2" l="1"/>
  <c r="AP42" i="2" l="1"/>
  <c r="AP43" i="2" l="1"/>
  <c r="AP45" i="2" l="1"/>
  <c r="AP49" i="2" l="1"/>
  <c r="AP68" i="2" s="1"/>
  <c r="AP50" i="2" l="1"/>
  <c r="AP71" i="2" l="1"/>
  <c r="AQ35" i="2" l="1"/>
  <c r="AQ37" i="2" l="1"/>
  <c r="AQ42" i="2" l="1"/>
  <c r="AQ43" i="2" l="1"/>
  <c r="AQ45" i="2" l="1"/>
  <c r="AQ49" i="2" l="1"/>
  <c r="AQ68" i="2" s="1"/>
  <c r="AQ50" i="2" l="1"/>
  <c r="AQ71" i="2" l="1"/>
  <c r="AR35" i="2" l="1"/>
  <c r="AR37" i="2" l="1"/>
  <c r="AR42" i="2" l="1"/>
  <c r="AR43" i="2" l="1"/>
  <c r="AR45" i="2" l="1"/>
  <c r="AR49" i="2" l="1"/>
  <c r="AR68" i="2" s="1"/>
  <c r="AR50" i="2" l="1"/>
  <c r="AR71" i="2" l="1"/>
  <c r="AS35" i="2" l="1"/>
  <c r="AS37" i="2" l="1"/>
  <c r="AS42" i="2" l="1"/>
  <c r="AS43" i="2" l="1"/>
  <c r="AS45" i="2" l="1"/>
  <c r="AS49" i="2" l="1"/>
  <c r="AS68" i="2" s="1"/>
  <c r="AS50" i="2" l="1"/>
  <c r="AS71" i="2" l="1"/>
  <c r="AT35" i="2" l="1"/>
  <c r="AT37" i="2" l="1"/>
  <c r="AT42" i="2" l="1"/>
  <c r="AT43" i="2" l="1"/>
  <c r="AT45" i="2" l="1"/>
  <c r="AT49" i="2" l="1"/>
  <c r="AT68" i="2" s="1"/>
  <c r="AT50" i="2" l="1"/>
  <c r="AT71" i="2" l="1"/>
  <c r="AU35" i="2" l="1"/>
  <c r="AU37" i="2" s="1"/>
  <c r="AU42" i="2" l="1"/>
  <c r="AU43" i="2" s="1"/>
  <c r="AU45" i="2" s="1"/>
  <c r="AU49" i="2" s="1"/>
  <c r="AU68" i="2" s="1"/>
  <c r="AU71" i="2" l="1"/>
  <c r="AU50" i="2"/>
  <c r="AV35" i="2" l="1"/>
  <c r="AV37" i="2" s="1"/>
  <c r="AV42" i="2" l="1"/>
  <c r="AV43" i="2" s="1"/>
  <c r="AV45" i="2" s="1"/>
  <c r="AV49" i="2" s="1"/>
  <c r="AV68" i="2" s="1"/>
  <c r="AV50" i="2" l="1"/>
  <c r="AV71" i="2"/>
  <c r="AW35" i="2" l="1"/>
  <c r="AW37" i="2" s="1"/>
  <c r="AW42" i="2" l="1"/>
  <c r="AW43" i="2" s="1"/>
  <c r="AW45" i="2" s="1"/>
  <c r="AW49" i="2" s="1"/>
  <c r="AW68" i="2" s="1"/>
  <c r="AW50" i="2" l="1"/>
  <c r="AW71" i="2"/>
  <c r="AX35" i="2" l="1"/>
  <c r="AX37" i="2" s="1"/>
  <c r="AX42" i="2" l="1"/>
  <c r="AX43" i="2" s="1"/>
  <c r="AX45" i="2" s="1"/>
  <c r="AX49" i="2" s="1"/>
  <c r="AX68" i="2" s="1"/>
  <c r="AX50" i="2" l="1"/>
  <c r="AX71" i="2"/>
  <c r="AY35" i="2" l="1"/>
  <c r="AY37" i="2" s="1"/>
  <c r="AY42" i="2" l="1"/>
  <c r="AY43" i="2" s="1"/>
  <c r="AY45" i="2" s="1"/>
  <c r="AY49" i="2" s="1"/>
  <c r="AY68" i="2" s="1"/>
  <c r="AY50" i="2" l="1"/>
  <c r="AY71" i="2"/>
  <c r="AZ35" i="2" l="1"/>
  <c r="AZ37" i="2" s="1"/>
  <c r="AZ42" i="2" l="1"/>
  <c r="AZ43" i="2" s="1"/>
  <c r="AZ45" i="2" s="1"/>
  <c r="AZ49" i="2" s="1"/>
  <c r="AZ68" i="2" s="1"/>
  <c r="AZ50" i="2" l="1"/>
  <c r="AZ71" i="2"/>
  <c r="BA35" i="2" l="1"/>
  <c r="DW35" i="2" s="1"/>
  <c r="DW37" i="2" s="1"/>
  <c r="BA37" i="2" l="1"/>
  <c r="BA42" i="2" l="1"/>
  <c r="DW42" i="2" s="1"/>
  <c r="DW43" i="2" l="1"/>
  <c r="DW45" i="2" s="1"/>
  <c r="BA43" i="2"/>
  <c r="BA45" i="2" l="1"/>
  <c r="BA47" i="2" l="1"/>
  <c r="DW47" i="2" s="1"/>
  <c r="DW49" i="2" s="1"/>
  <c r="DW68" i="2" s="1"/>
  <c r="BA49" i="2" l="1"/>
  <c r="BA68" i="2" s="1"/>
  <c r="BA50" i="2" l="1"/>
  <c r="DW50" i="2" l="1"/>
  <c r="BA71" i="2"/>
  <c r="BB35" i="2" l="1"/>
  <c r="DW71" i="2"/>
  <c r="BB37" i="2" l="1"/>
  <c r="BB42" i="2" l="1"/>
  <c r="BB43" i="2" l="1"/>
  <c r="BB45" i="2" l="1"/>
  <c r="BB49" i="2" l="1"/>
  <c r="BB68" i="2" s="1"/>
  <c r="BB50" i="2" l="1"/>
  <c r="BB71" i="2" l="1"/>
  <c r="BC35" i="2" l="1"/>
  <c r="BC37" i="2" l="1"/>
  <c r="BC42" i="2" l="1"/>
  <c r="BC43" i="2" l="1"/>
  <c r="BC45" i="2" l="1"/>
  <c r="BC49" i="2" l="1"/>
  <c r="BC68" i="2" s="1"/>
  <c r="BC50" i="2" l="1"/>
  <c r="BC71" i="2" l="1"/>
  <c r="BD35" i="2" l="1"/>
  <c r="BD37" i="2" l="1"/>
  <c r="BD42" i="2" l="1"/>
  <c r="BD43" i="2" l="1"/>
  <c r="BD45" i="2" l="1"/>
  <c r="BD49" i="2" l="1"/>
  <c r="BD68" i="2" s="1"/>
  <c r="BD50" i="2" l="1"/>
  <c r="BD71" i="2" l="1"/>
  <c r="BE35" i="2" l="1"/>
  <c r="BE37" i="2" l="1"/>
  <c r="BE42" i="2" l="1"/>
  <c r="BE43" i="2" l="1"/>
  <c r="BE45" i="2" l="1"/>
  <c r="BE49" i="2" l="1"/>
  <c r="BE68" i="2" s="1"/>
  <c r="BE50" i="2" l="1"/>
  <c r="BE71" i="2" l="1"/>
  <c r="BF35" i="2" l="1"/>
  <c r="BF37" i="2" l="1"/>
  <c r="BF42" i="2" l="1"/>
  <c r="BF43" i="2" l="1"/>
  <c r="BF45" i="2" l="1"/>
  <c r="BF49" i="2" l="1"/>
  <c r="BF68" i="2" s="1"/>
  <c r="BF50" i="2" l="1"/>
  <c r="BF71" i="2" l="1"/>
  <c r="BG35" i="2" l="1"/>
  <c r="BG37" i="2" s="1"/>
  <c r="BG42" i="2" l="1"/>
  <c r="BG43" i="2" s="1"/>
  <c r="BG45" i="2" s="1"/>
  <c r="BG49" i="2" s="1"/>
  <c r="BG68" i="2" s="1"/>
  <c r="BG50" i="2" l="1"/>
  <c r="BG71" i="2"/>
  <c r="BH35" i="2" l="1"/>
  <c r="BH37" i="2" s="1"/>
  <c r="BH42" i="2" l="1"/>
  <c r="BH43" i="2" s="1"/>
  <c r="BH45" i="2" s="1"/>
  <c r="BH49" i="2" s="1"/>
  <c r="BH68" i="2" s="1"/>
  <c r="BH71" i="2" l="1"/>
  <c r="BH50" i="2"/>
  <c r="BI35" i="2" l="1"/>
  <c r="BI37" i="2" s="1"/>
  <c r="BI42" i="2" l="1"/>
  <c r="BI43" i="2" s="1"/>
  <c r="BI45" i="2" s="1"/>
  <c r="BI49" i="2" s="1"/>
  <c r="BI68" i="2" s="1"/>
  <c r="BI50" i="2" l="1"/>
  <c r="BI71" i="2"/>
  <c r="BJ35" i="2" l="1"/>
  <c r="BJ37" i="2" s="1"/>
  <c r="BJ42" i="2" l="1"/>
  <c r="BJ43" i="2" s="1"/>
  <c r="BJ45" i="2" s="1"/>
  <c r="BJ49" i="2" s="1"/>
  <c r="BJ68" i="2" s="1"/>
  <c r="BJ50" i="2" l="1"/>
  <c r="BJ71" i="2"/>
  <c r="BK35" i="2" l="1"/>
  <c r="BK37" i="2" s="1"/>
  <c r="BK42" i="2" l="1"/>
  <c r="BK43" i="2" s="1"/>
  <c r="BK45" i="2" s="1"/>
  <c r="BK49" i="2" s="1"/>
  <c r="BK68" i="2" s="1"/>
  <c r="BK50" i="2" l="1"/>
  <c r="BK71" i="2"/>
  <c r="BL35" i="2" l="1"/>
  <c r="BL37" i="2" s="1"/>
  <c r="BL42" i="2" l="1"/>
  <c r="BL43" i="2" s="1"/>
  <c r="BL45" i="2" s="1"/>
  <c r="BL49" i="2" s="1"/>
  <c r="BL68" i="2" s="1"/>
  <c r="BL71" i="2" l="1"/>
  <c r="BL50" i="2"/>
  <c r="BM35" i="2" l="1"/>
  <c r="DX35" i="2" s="1"/>
  <c r="DX37" i="2" s="1"/>
  <c r="BM37" i="2" l="1"/>
  <c r="BM42" i="2" l="1"/>
  <c r="DX42" i="2" s="1"/>
  <c r="DX43" i="2" l="1"/>
  <c r="DX45" i="2" s="1"/>
  <c r="BM43" i="2"/>
  <c r="BM45" i="2" l="1"/>
  <c r="BM47" i="2" l="1"/>
  <c r="DX47" i="2" s="1"/>
  <c r="DX49" i="2" s="1"/>
  <c r="DX68" i="2" s="1"/>
  <c r="BM49" i="2" l="1"/>
  <c r="BM68" i="2" s="1"/>
  <c r="BM50" i="2" l="1"/>
  <c r="DX50" i="2" l="1"/>
  <c r="BM71" i="2"/>
  <c r="DX71" i="2" l="1"/>
  <c r="BN35" i="2"/>
  <c r="BN37" i="2" l="1"/>
  <c r="BN42" i="2" l="1"/>
  <c r="BN43" i="2" l="1"/>
  <c r="BN45" i="2" l="1"/>
  <c r="BN49" i="2" l="1"/>
  <c r="BN68" i="2" s="1"/>
  <c r="BN50" i="2" l="1"/>
  <c r="BN71" i="2" l="1"/>
  <c r="BO35" i="2" l="1"/>
  <c r="BO37" i="2" l="1"/>
  <c r="BO42" i="2" l="1"/>
  <c r="BO43" i="2" l="1"/>
  <c r="BO45" i="2" l="1"/>
  <c r="BO49" i="2" l="1"/>
  <c r="BO68" i="2" s="1"/>
  <c r="BO50" i="2" l="1"/>
  <c r="BO71" i="2" l="1"/>
  <c r="BP35" i="2" l="1"/>
  <c r="BP37" i="2" l="1"/>
  <c r="BP42" i="2" l="1"/>
  <c r="BP43" i="2" l="1"/>
  <c r="BP45" i="2" l="1"/>
  <c r="BP49" i="2" l="1"/>
  <c r="BP68" i="2" s="1"/>
  <c r="BP50" i="2" l="1"/>
  <c r="BP71" i="2" l="1"/>
  <c r="BQ35" i="2" l="1"/>
  <c r="BQ37" i="2" l="1"/>
  <c r="BQ42" i="2" l="1"/>
  <c r="BQ43" i="2" l="1"/>
  <c r="BQ45" i="2" l="1"/>
  <c r="BQ49" i="2" l="1"/>
  <c r="BQ68" i="2" s="1"/>
  <c r="BQ50" i="2" l="1"/>
  <c r="BQ71" i="2" l="1"/>
  <c r="BR35" i="2" l="1"/>
  <c r="BR37" i="2" l="1"/>
  <c r="BR42" i="2" l="1"/>
  <c r="BR43" i="2" l="1"/>
  <c r="BR45" i="2" l="1"/>
  <c r="BR49" i="2" l="1"/>
  <c r="BR68" i="2" s="1"/>
  <c r="BR50" i="2" l="1"/>
  <c r="BR71" i="2" l="1"/>
  <c r="BS35" i="2" l="1"/>
  <c r="BS37" i="2" s="1"/>
  <c r="BS42" i="2" l="1"/>
  <c r="BS43" i="2" s="1"/>
  <c r="BS45" i="2" s="1"/>
  <c r="BS49" i="2" s="1"/>
  <c r="BS68" i="2" s="1"/>
  <c r="BS50" i="2" l="1"/>
  <c r="BS71" i="2"/>
  <c r="BT35" i="2" l="1"/>
  <c r="BT37" i="2" s="1"/>
  <c r="BT42" i="2" l="1"/>
  <c r="BT43" i="2" s="1"/>
  <c r="BT45" i="2" s="1"/>
  <c r="BT49" i="2" s="1"/>
  <c r="BT68" i="2" s="1"/>
  <c r="BT71" i="2" l="1"/>
  <c r="BT50" i="2"/>
  <c r="BU35" i="2" l="1"/>
  <c r="BU37" i="2" s="1"/>
  <c r="BU42" i="2" l="1"/>
  <c r="BU43" i="2" s="1"/>
  <c r="BU45" i="2" s="1"/>
  <c r="BU49" i="2" s="1"/>
  <c r="BU68" i="2" s="1"/>
  <c r="BU71" i="2" l="1"/>
  <c r="BU50" i="2"/>
  <c r="BV35" i="2" l="1"/>
  <c r="BV37" i="2" s="1"/>
  <c r="BV42" i="2" l="1"/>
  <c r="BV43" i="2" s="1"/>
  <c r="BV45" i="2" s="1"/>
  <c r="BV49" i="2" s="1"/>
  <c r="BV68" i="2" s="1"/>
  <c r="BV71" i="2" l="1"/>
  <c r="BV50" i="2"/>
  <c r="BW35" i="2" l="1"/>
  <c r="BW37" i="2" s="1"/>
  <c r="BW42" i="2" l="1"/>
  <c r="BW43" i="2" s="1"/>
  <c r="BW45" i="2" s="1"/>
  <c r="BW49" i="2" s="1"/>
  <c r="BW68" i="2" s="1"/>
  <c r="BW50" i="2" l="1"/>
  <c r="BW71" i="2"/>
  <c r="BX35" i="2" l="1"/>
  <c r="BX37" i="2" s="1"/>
  <c r="BX42" i="2" l="1"/>
  <c r="BX43" i="2" s="1"/>
  <c r="BX45" i="2" s="1"/>
  <c r="BX49" i="2" s="1"/>
  <c r="BX68" i="2" s="1"/>
  <c r="BX50" i="2" l="1"/>
  <c r="BX71" i="2"/>
  <c r="BY35" i="2" l="1"/>
  <c r="DY35" i="2" s="1"/>
  <c r="DY37" i="2" s="1"/>
  <c r="BY37" i="2" l="1"/>
  <c r="BY42" i="2" l="1"/>
  <c r="DY42" i="2" s="1"/>
  <c r="DY43" i="2" l="1"/>
  <c r="DY45" i="2" s="1"/>
  <c r="BY43" i="2"/>
  <c r="BY45" i="2" l="1"/>
  <c r="BY47" i="2" l="1"/>
  <c r="DY47" i="2" s="1"/>
  <c r="DY49" i="2" s="1"/>
  <c r="DY68" i="2" s="1"/>
  <c r="BY49" i="2" l="1"/>
  <c r="BY68" i="2" s="1"/>
  <c r="BY50" i="2" l="1"/>
  <c r="DY50" i="2" l="1"/>
  <c r="BY71" i="2"/>
  <c r="BZ35" i="2" l="1"/>
  <c r="DY71" i="2"/>
  <c r="BZ37" i="2" l="1"/>
  <c r="BZ42" i="2" l="1"/>
  <c r="BZ43" i="2" l="1"/>
  <c r="BZ45" i="2" l="1"/>
  <c r="BZ49" i="2" l="1"/>
  <c r="BZ68" i="2" s="1"/>
  <c r="BZ50" i="2" l="1"/>
  <c r="BZ71" i="2" l="1"/>
  <c r="CA35" i="2" l="1"/>
  <c r="CA37" i="2" l="1"/>
  <c r="CA42" i="2" l="1"/>
  <c r="CA43" i="2" l="1"/>
  <c r="CA45" i="2" l="1"/>
  <c r="CA49" i="2" l="1"/>
  <c r="CA68" i="2" s="1"/>
  <c r="CA50" i="2" l="1"/>
  <c r="CA71" i="2" l="1"/>
  <c r="CB35" i="2" l="1"/>
  <c r="CB37" i="2" l="1"/>
  <c r="CB42" i="2" l="1"/>
  <c r="CB43" i="2" l="1"/>
  <c r="CB45" i="2" l="1"/>
  <c r="CB49" i="2" l="1"/>
  <c r="CB68" i="2" s="1"/>
  <c r="CB50" i="2" l="1"/>
  <c r="CB71" i="2" l="1"/>
  <c r="CC35" i="2" l="1"/>
  <c r="CC37" i="2" l="1"/>
  <c r="CC42" i="2" l="1"/>
  <c r="CC43" i="2" l="1"/>
  <c r="CC45" i="2" l="1"/>
  <c r="CC49" i="2" l="1"/>
  <c r="CC68" i="2" s="1"/>
  <c r="CC50" i="2" l="1"/>
  <c r="CC71" i="2" l="1"/>
  <c r="CD35" i="2" l="1"/>
  <c r="CD37" i="2" l="1"/>
  <c r="CD42" i="2" l="1"/>
  <c r="CD43" i="2" l="1"/>
  <c r="CD45" i="2" l="1"/>
  <c r="CD49" i="2" l="1"/>
  <c r="CD68" i="2" s="1"/>
  <c r="CD50" i="2" l="1"/>
  <c r="CD71" i="2" l="1"/>
  <c r="CE35" i="2" l="1"/>
  <c r="CE37" i="2" s="1"/>
  <c r="CE42" i="2" l="1"/>
  <c r="CE43" i="2" s="1"/>
  <c r="CE45" i="2" s="1"/>
  <c r="CE49" i="2" s="1"/>
  <c r="CE68" i="2" s="1"/>
  <c r="CE50" i="2" l="1"/>
  <c r="CE71" i="2"/>
  <c r="CF35" i="2" l="1"/>
  <c r="CF37" i="2" s="1"/>
  <c r="CF42" i="2" l="1"/>
  <c r="CF43" i="2" s="1"/>
  <c r="CF45" i="2" s="1"/>
  <c r="CF49" i="2" s="1"/>
  <c r="CF68" i="2" s="1"/>
  <c r="CF50" i="2" l="1"/>
  <c r="CF71" i="2"/>
  <c r="CG35" i="2" l="1"/>
  <c r="CG37" i="2" s="1"/>
  <c r="CG42" i="2" l="1"/>
  <c r="CG43" i="2" s="1"/>
  <c r="CG45" i="2" s="1"/>
  <c r="CG49" i="2" s="1"/>
  <c r="CG68" i="2" s="1"/>
  <c r="CG50" i="2" l="1"/>
  <c r="CG71" i="2"/>
  <c r="CH35" i="2" l="1"/>
  <c r="CH37" i="2" s="1"/>
  <c r="CH42" i="2" l="1"/>
  <c r="CH43" i="2" s="1"/>
  <c r="CH45" i="2" s="1"/>
  <c r="CH49" i="2" s="1"/>
  <c r="CH68" i="2" s="1"/>
  <c r="CH50" i="2" l="1"/>
  <c r="CH71" i="2"/>
  <c r="CI35" i="2" l="1"/>
  <c r="CI37" i="2" s="1"/>
  <c r="CI42" i="2" l="1"/>
  <c r="CI43" i="2" s="1"/>
  <c r="CI45" i="2" s="1"/>
  <c r="CI49" i="2" s="1"/>
  <c r="CI68" i="2" s="1"/>
  <c r="CI50" i="2" l="1"/>
  <c r="CI71" i="2"/>
  <c r="CJ35" i="2" l="1"/>
  <c r="CJ37" i="2" s="1"/>
  <c r="CJ42" i="2" l="1"/>
  <c r="CJ43" i="2" s="1"/>
  <c r="CJ45" i="2" s="1"/>
  <c r="CJ49" i="2" s="1"/>
  <c r="CJ68" i="2" s="1"/>
  <c r="CJ71" i="2" l="1"/>
  <c r="CJ50" i="2"/>
  <c r="CK35" i="2" l="1"/>
  <c r="DZ35" i="2" s="1"/>
  <c r="DZ37" i="2" s="1"/>
  <c r="CK37" i="2" l="1"/>
  <c r="CK42" i="2" l="1"/>
  <c r="DZ42" i="2" s="1"/>
  <c r="DZ43" i="2" l="1"/>
  <c r="DZ45" i="2" s="1"/>
  <c r="CK43" i="2"/>
  <c r="CK45" i="2" l="1"/>
  <c r="CK47" i="2" l="1"/>
  <c r="DZ47" i="2" s="1"/>
  <c r="DZ49" i="2" s="1"/>
  <c r="DZ68" i="2" s="1"/>
  <c r="CK49" i="2" l="1"/>
  <c r="CK68" i="2" s="1"/>
  <c r="CK50" i="2" l="1"/>
  <c r="DZ50" i="2" l="1"/>
  <c r="CK71" i="2"/>
  <c r="DZ71" i="2" l="1"/>
  <c r="CL35" i="2"/>
  <c r="CL37" i="2" l="1"/>
  <c r="CL42" i="2" l="1"/>
  <c r="CL43" i="2" l="1"/>
  <c r="CL45" i="2" l="1"/>
  <c r="CL49" i="2" l="1"/>
  <c r="CL68" i="2" s="1"/>
  <c r="CL50" i="2" l="1"/>
  <c r="CL71" i="2" l="1"/>
  <c r="CM35" i="2" l="1"/>
  <c r="CM37" i="2" l="1"/>
  <c r="CM42" i="2" l="1"/>
  <c r="CM43" i="2" l="1"/>
  <c r="CM45" i="2" l="1"/>
  <c r="CM49" i="2" l="1"/>
  <c r="CM68" i="2" s="1"/>
  <c r="CM50" i="2" l="1"/>
  <c r="CM71" i="2" l="1"/>
  <c r="CN35" i="2" l="1"/>
  <c r="CN37" i="2" l="1"/>
  <c r="CN42" i="2" l="1"/>
  <c r="CN43" i="2" l="1"/>
  <c r="CN45" i="2" l="1"/>
  <c r="CN49" i="2" l="1"/>
  <c r="CN68" i="2" s="1"/>
  <c r="CN50" i="2" l="1"/>
  <c r="CN71" i="2" l="1"/>
  <c r="CO35" i="2" l="1"/>
  <c r="CO37" i="2" l="1"/>
  <c r="CO42" i="2" l="1"/>
  <c r="CO43" i="2" l="1"/>
  <c r="CO45" i="2" l="1"/>
  <c r="CO49" i="2" l="1"/>
  <c r="CO68" i="2" s="1"/>
  <c r="CO50" i="2" l="1"/>
  <c r="CO71" i="2" l="1"/>
  <c r="CP35" i="2" l="1"/>
  <c r="CP37" i="2" l="1"/>
  <c r="CP42" i="2" l="1"/>
  <c r="CP43" i="2" l="1"/>
  <c r="CP45" i="2" l="1"/>
  <c r="CP49" i="2" l="1"/>
  <c r="CP68" i="2" s="1"/>
  <c r="CP50" i="2" l="1"/>
  <c r="CP71" i="2" l="1"/>
  <c r="CQ35" i="2" l="1"/>
  <c r="CQ37" i="2" s="1"/>
  <c r="CQ42" i="2" l="1"/>
  <c r="CQ43" i="2" s="1"/>
  <c r="CQ45" i="2" s="1"/>
  <c r="CQ49" i="2" s="1"/>
  <c r="CQ68" i="2" s="1"/>
  <c r="CQ71" i="2" l="1"/>
  <c r="CQ50" i="2"/>
  <c r="CR35" i="2" l="1"/>
  <c r="CR37" i="2" s="1"/>
  <c r="CR42" i="2" l="1"/>
  <c r="CR43" i="2" s="1"/>
  <c r="CR45" i="2" s="1"/>
  <c r="CR49" i="2" s="1"/>
  <c r="CR68" i="2" s="1"/>
  <c r="CR71" i="2" l="1"/>
  <c r="CR50" i="2"/>
  <c r="CS35" i="2" l="1"/>
  <c r="CS37" i="2" s="1"/>
  <c r="CS42" i="2" l="1"/>
  <c r="CS43" i="2" s="1"/>
  <c r="CS45" i="2" s="1"/>
  <c r="CS49" i="2" s="1"/>
  <c r="CS68" i="2" s="1"/>
  <c r="CS50" i="2" l="1"/>
  <c r="CS71" i="2"/>
  <c r="CT35" i="2" l="1"/>
  <c r="CT37" i="2" s="1"/>
  <c r="CT42" i="2" l="1"/>
  <c r="CT43" i="2" s="1"/>
  <c r="CT45" i="2" s="1"/>
  <c r="CT49" i="2" s="1"/>
  <c r="CT68" i="2" s="1"/>
  <c r="CT50" i="2" l="1"/>
  <c r="CT71" i="2"/>
  <c r="CU35" i="2" l="1"/>
  <c r="CU37" i="2" s="1"/>
  <c r="CU42" i="2" l="1"/>
  <c r="CU43" i="2" s="1"/>
  <c r="CU45" i="2" s="1"/>
  <c r="CU49" i="2" s="1"/>
  <c r="CU68" i="2" s="1"/>
  <c r="CU50" i="2" l="1"/>
  <c r="CU71" i="2"/>
  <c r="CV35" i="2" l="1"/>
  <c r="CV37" i="2" s="1"/>
  <c r="CV42" i="2" l="1"/>
  <c r="CV43" i="2" s="1"/>
  <c r="CV45" i="2" s="1"/>
  <c r="CV49" i="2" s="1"/>
  <c r="CV68" i="2" s="1"/>
  <c r="CV50" i="2" l="1"/>
  <c r="CV71" i="2"/>
  <c r="CW35" i="2" l="1"/>
  <c r="EA35" i="2" s="1"/>
  <c r="EA37" i="2" s="1"/>
  <c r="CW37" i="2" l="1"/>
  <c r="CW42" i="2" l="1"/>
  <c r="EA42" i="2" s="1"/>
  <c r="EA43" i="2" s="1"/>
  <c r="EA45" i="2" s="1"/>
  <c r="CW43" i="2" l="1"/>
  <c r="CW45" i="2" l="1"/>
  <c r="CW47" i="2" l="1"/>
  <c r="EA47" i="2" s="1"/>
  <c r="EA49" i="2" s="1"/>
  <c r="EA68" i="2" s="1"/>
  <c r="CW49" i="2" l="1"/>
  <c r="CW68" i="2" s="1"/>
  <c r="CW50" i="2" l="1"/>
  <c r="EA50" i="2"/>
  <c r="EA71" i="2" l="1"/>
  <c r="CW71" i="2"/>
  <c r="CX35" i="2" l="1"/>
  <c r="CX37" i="2" l="1"/>
  <c r="CX42" i="2" l="1"/>
  <c r="CX43" i="2" l="1"/>
  <c r="CX45" i="2" l="1"/>
  <c r="CX49" i="2" l="1"/>
  <c r="CX68" i="2" s="1"/>
  <c r="CX50" i="2" l="1"/>
  <c r="CX71" i="2" l="1"/>
  <c r="CY35" i="2" l="1"/>
  <c r="CY37" i="2" l="1"/>
  <c r="CY42" i="2" l="1"/>
  <c r="CY43" i="2" l="1"/>
  <c r="CY45" i="2" l="1"/>
  <c r="CY49" i="2" l="1"/>
  <c r="CY68" i="2" s="1"/>
  <c r="CY50" i="2" l="1"/>
  <c r="CY71" i="2" l="1"/>
  <c r="CZ35" i="2" l="1"/>
  <c r="CZ37" i="2" l="1"/>
  <c r="CZ42" i="2" l="1"/>
  <c r="CZ43" i="2" l="1"/>
  <c r="CZ45" i="2" l="1"/>
  <c r="CZ49" i="2" l="1"/>
  <c r="CZ68" i="2" s="1"/>
  <c r="CZ50" i="2" l="1"/>
  <c r="CZ71" i="2" l="1"/>
  <c r="DA35" i="2" l="1"/>
  <c r="DA37" i="2" l="1"/>
  <c r="DA42" i="2" l="1"/>
  <c r="DA43" i="2" l="1"/>
  <c r="DA45" i="2" l="1"/>
  <c r="DA49" i="2" l="1"/>
  <c r="DA68" i="2" s="1"/>
  <c r="DA50" i="2" l="1"/>
  <c r="DA71" i="2" l="1"/>
  <c r="DB35" i="2" l="1"/>
  <c r="DB37" i="2" l="1"/>
  <c r="DB42" i="2" l="1"/>
  <c r="DB43" i="2" l="1"/>
  <c r="DB45" i="2" l="1"/>
  <c r="DB49" i="2" l="1"/>
  <c r="DB68" i="2" s="1"/>
  <c r="DB50" i="2" l="1"/>
  <c r="DB71" i="2" l="1"/>
  <c r="DC35" i="2" l="1"/>
  <c r="DC37" i="2" s="1"/>
  <c r="DC42" i="2" l="1"/>
  <c r="DC43" i="2" s="1"/>
  <c r="DC45" i="2" s="1"/>
  <c r="DC49" i="2" s="1"/>
  <c r="DC68" i="2" s="1"/>
  <c r="DC50" i="2" l="1"/>
  <c r="DC71" i="2"/>
  <c r="DD35" i="2" l="1"/>
  <c r="DD37" i="2" s="1"/>
  <c r="DD42" i="2" l="1"/>
  <c r="DD43" i="2" s="1"/>
  <c r="DD45" i="2" s="1"/>
  <c r="DD49" i="2" s="1"/>
  <c r="DD68" i="2" s="1"/>
  <c r="DD71" i="2" l="1"/>
  <c r="DD50" i="2"/>
  <c r="DE35" i="2" l="1"/>
  <c r="DE37" i="2" s="1"/>
  <c r="DE42" i="2" l="1"/>
  <c r="DE43" i="2" s="1"/>
  <c r="DE45" i="2" s="1"/>
  <c r="DE49" i="2" s="1"/>
  <c r="DE68" i="2" s="1"/>
  <c r="DE71" i="2" l="1"/>
  <c r="DE50" i="2"/>
  <c r="DF35" i="2" l="1"/>
  <c r="DF37" i="2" s="1"/>
  <c r="DF42" i="2" l="1"/>
  <c r="DF43" i="2" s="1"/>
  <c r="DF45" i="2" s="1"/>
  <c r="DF49" i="2" s="1"/>
  <c r="DF68" i="2" s="1"/>
  <c r="DF71" i="2" l="1"/>
  <c r="DF50" i="2"/>
  <c r="DG35" i="2" l="1"/>
  <c r="DG37" i="2" s="1"/>
  <c r="DG42" i="2" l="1"/>
  <c r="DG43" i="2" s="1"/>
  <c r="DG45" i="2" s="1"/>
  <c r="DG49" i="2" s="1"/>
  <c r="DG68" i="2" s="1"/>
  <c r="DG50" i="2" l="1"/>
  <c r="DG71" i="2"/>
  <c r="DH35" i="2" l="1"/>
  <c r="DH37" i="2" s="1"/>
  <c r="DH42" i="2" l="1"/>
  <c r="DH43" i="2" s="1"/>
  <c r="DH45" i="2" s="1"/>
  <c r="DH49" i="2" s="1"/>
  <c r="DH68" i="2" s="1"/>
  <c r="DH50" i="2" l="1"/>
  <c r="DH71" i="2"/>
  <c r="DI35" i="2" s="1"/>
  <c r="EB35" i="2" l="1"/>
  <c r="EB37" i="2" s="1"/>
  <c r="DI37" i="2" l="1"/>
  <c r="DI42" i="2" l="1"/>
  <c r="EB42" i="2" s="1"/>
  <c r="EB43" i="2" s="1"/>
  <c r="EB45" i="2" s="1"/>
  <c r="DI43" i="2" l="1"/>
  <c r="DI45" i="2" l="1"/>
  <c r="DI47" i="2" l="1"/>
  <c r="EB47" i="2" s="1"/>
  <c r="EB49" i="2" s="1"/>
  <c r="EB68" i="2" s="1"/>
  <c r="DI49" i="2" l="1"/>
  <c r="DI68" i="2" s="1"/>
  <c r="DI50" i="2" l="1"/>
  <c r="EB50" i="2"/>
  <c r="EB71" i="2" l="1"/>
  <c r="DI71" i="2"/>
  <c r="DJ35" i="2" l="1"/>
  <c r="DJ37" i="2" l="1"/>
  <c r="DJ42" i="2" l="1"/>
  <c r="DJ43" i="2" l="1"/>
  <c r="DJ45" i="2" l="1"/>
  <c r="DJ49" i="2" l="1"/>
  <c r="DJ68" i="2" s="1"/>
  <c r="DJ50" i="2" l="1"/>
  <c r="DJ71" i="2" l="1"/>
  <c r="DK35" i="2" l="1"/>
  <c r="DK37" i="2" l="1"/>
  <c r="DK42" i="2" l="1"/>
  <c r="DK43" i="2" l="1"/>
  <c r="DK45" i="2" l="1"/>
  <c r="DK49" i="2" l="1"/>
  <c r="DK68" i="2" s="1"/>
  <c r="DK50" i="2" l="1"/>
  <c r="DK71" i="2" l="1"/>
  <c r="DL35" i="2" l="1"/>
  <c r="DL37" i="2" l="1"/>
  <c r="DL42" i="2" l="1"/>
  <c r="DL43" i="2" l="1"/>
  <c r="DL45" i="2" l="1"/>
  <c r="DL49" i="2" l="1"/>
  <c r="DL68" i="2" s="1"/>
  <c r="DL50" i="2" l="1"/>
  <c r="DL71" i="2" l="1"/>
  <c r="DM35" i="2" l="1"/>
  <c r="DM37" i="2" l="1"/>
  <c r="DM42" i="2" l="1"/>
  <c r="DM43" i="2" l="1"/>
  <c r="DM45" i="2" l="1"/>
  <c r="DM49" i="2" l="1"/>
  <c r="DM68" i="2" s="1"/>
  <c r="DM50" i="2" l="1"/>
  <c r="DM71" i="2" l="1"/>
  <c r="DN35" i="2" l="1"/>
  <c r="DN37" i="2" l="1"/>
  <c r="DN42" i="2" l="1"/>
  <c r="DN43" i="2" l="1"/>
  <c r="DN45" i="2" l="1"/>
  <c r="DN49" i="2" l="1"/>
  <c r="DN68" i="2" s="1"/>
  <c r="DN71" i="2" s="1"/>
  <c r="DN50" i="2" l="1"/>
  <c r="DO35" i="2" l="1"/>
  <c r="DO37" i="2" s="1"/>
  <c r="DO42" i="2" l="1"/>
  <c r="DO43" i="2" s="1"/>
  <c r="DO45" i="2" s="1"/>
  <c r="DO49" i="2" l="1"/>
  <c r="DO50" i="2" l="1"/>
  <c r="DO68" i="2"/>
  <c r="DO71" i="2" s="1"/>
  <c r="DP35" i="2" l="1"/>
  <c r="DP37" i="2" s="1"/>
  <c r="DP42" i="2" l="1"/>
  <c r="DP43" i="2" s="1"/>
  <c r="DP45" i="2" s="1"/>
  <c r="DP49" i="2" l="1"/>
  <c r="DP68" i="2" l="1"/>
  <c r="DP71" i="2" s="1"/>
  <c r="DP50" i="2"/>
  <c r="DQ35" i="2" l="1"/>
  <c r="DQ37" i="2" l="1"/>
  <c r="DQ42" i="2" s="1"/>
  <c r="EC35" i="2"/>
  <c r="DQ43" i="2" l="1"/>
  <c r="DQ45" i="2" s="1"/>
  <c r="DQ47" i="2" s="1"/>
  <c r="EC42" i="2"/>
  <c r="EC37" i="2"/>
  <c r="EE35" i="2"/>
  <c r="EC43" i="2" l="1"/>
  <c r="EE43" i="2" s="1"/>
  <c r="EE42" i="2"/>
  <c r="DQ49" i="2"/>
  <c r="DQ50" i="2" s="1"/>
  <c r="EC47" i="2"/>
  <c r="EE47" i="2" s="1"/>
  <c r="EE37" i="2"/>
  <c r="EC45" i="2" l="1"/>
  <c r="EE45" i="2" s="1"/>
  <c r="DQ68" i="2"/>
  <c r="DQ71" i="2" s="1"/>
  <c r="EC49" i="2" l="1"/>
  <c r="EC68" i="2" s="1"/>
  <c r="EE49" i="2" l="1"/>
  <c r="EC50" i="2"/>
  <c r="EE50" i="2" s="1"/>
  <c r="EC71" i="2"/>
</calcChain>
</file>

<file path=xl/sharedStrings.xml><?xml version="1.0" encoding="utf-8"?>
<sst xmlns="http://schemas.openxmlformats.org/spreadsheetml/2006/main" count="213" uniqueCount="140">
  <si>
    <t>Rendimientos Financieros</t>
  </si>
  <si>
    <t>INGRESOS OPERACIONALES</t>
  </si>
  <si>
    <t xml:space="preserve"> - GASTOS OPERACIONALES</t>
  </si>
  <si>
    <t>TOTAL GASTOS OPERACIONALES</t>
  </si>
  <si>
    <t xml:space="preserve"> = EBITDA</t>
  </si>
  <si>
    <t xml:space="preserve"> = UTILIDAD OPERACIONAL</t>
  </si>
  <si>
    <t>Margen EBITDA</t>
  </si>
  <si>
    <t xml:space="preserve"> - Depreciación</t>
  </si>
  <si>
    <t>Margen Operacional</t>
  </si>
  <si>
    <t xml:space="preserve"> + Ingresos No Operacionales</t>
  </si>
  <si>
    <t>4*1000</t>
  </si>
  <si>
    <t xml:space="preserve"> - Gastos No Operacionales</t>
  </si>
  <si>
    <t xml:space="preserve"> = UTILIDAD ANTES DE IMPUESTO</t>
  </si>
  <si>
    <t xml:space="preserve"> = UTILIDAD NETA</t>
  </si>
  <si>
    <t>Margen Neto</t>
  </si>
  <si>
    <t xml:space="preserve">  + Depreciaciones</t>
  </si>
  <si>
    <t>TOTAL</t>
  </si>
  <si>
    <t>FC ACUMULADO</t>
  </si>
  <si>
    <t>FC Aculumado</t>
  </si>
  <si>
    <t>Cifras en $000</t>
  </si>
  <si>
    <t>2024</t>
  </si>
  <si>
    <t>2025</t>
  </si>
  <si>
    <t>2026</t>
  </si>
  <si>
    <t>2027</t>
  </si>
  <si>
    <t>2028</t>
  </si>
  <si>
    <t>2029</t>
  </si>
  <si>
    <t>2030</t>
  </si>
  <si>
    <t xml:space="preserve"> COSTO DE VENTAS</t>
  </si>
  <si>
    <t xml:space="preserve"> </t>
  </si>
  <si>
    <t xml:space="preserve"> = UTILIDAD BRUTA</t>
  </si>
  <si>
    <t>Honorarios</t>
  </si>
  <si>
    <t>Gastos de Personal</t>
  </si>
  <si>
    <t>Crecimiento Ventas</t>
  </si>
  <si>
    <t xml:space="preserve"> - Renta </t>
  </si>
  <si>
    <t>RENTA</t>
  </si>
  <si>
    <t>AÑO</t>
  </si>
  <si>
    <t>TASA</t>
  </si>
  <si>
    <t>PRIMERA CLASE</t>
  </si>
  <si>
    <t>CUARTA CLASE</t>
  </si>
  <si>
    <t>Laborales</t>
  </si>
  <si>
    <t>Fiscales - Parafiscales</t>
  </si>
  <si>
    <t>Proveedores Estratégicos</t>
  </si>
  <si>
    <t>QUINTA CLASE</t>
  </si>
  <si>
    <t>Quirografarios</t>
  </si>
  <si>
    <t>TOTAL ACREENCIAS</t>
  </si>
  <si>
    <t>Leasing</t>
  </si>
  <si>
    <t>Costo de Ventas / ventas</t>
  </si>
  <si>
    <t xml:space="preserve">Ventas </t>
  </si>
  <si>
    <t>Tipo Acreencia</t>
  </si>
  <si>
    <t>Total</t>
  </si>
  <si>
    <t>1a Clase - Laborales</t>
  </si>
  <si>
    <t>1a. Clase - Fiscales y Parafiscales</t>
  </si>
  <si>
    <t>4a. Clase - Proveedores Estrategicos</t>
  </si>
  <si>
    <t>5a. Clase - Quirografarios</t>
  </si>
  <si>
    <t>Vr. Capital ($-000)</t>
  </si>
  <si>
    <t>Comisión pago TC</t>
  </si>
  <si>
    <t>Comisiones Bancarias</t>
  </si>
  <si>
    <t>Comisión Pago TC</t>
  </si>
  <si>
    <t>Comisiones bancarias</t>
  </si>
  <si>
    <t>INTERESES</t>
  </si>
  <si>
    <t>CAPITAL</t>
  </si>
  <si>
    <t>Margen Bruto</t>
  </si>
  <si>
    <t>2031</t>
  </si>
  <si>
    <t>2032</t>
  </si>
  <si>
    <t>2023-2033</t>
  </si>
  <si>
    <t>ACUERDO ALIMENTOS BENAL S.A.S</t>
  </si>
  <si>
    <t xml:space="preserve"> = FLUJO DE CAJA ACUERDO</t>
  </si>
  <si>
    <t>Saldo Inicial</t>
  </si>
  <si>
    <t>IPC</t>
  </si>
  <si>
    <t>Aumento Salario Mínimo</t>
  </si>
  <si>
    <t>Crecimiento PIB</t>
  </si>
  <si>
    <t>Promedio DTF 01.01.00-20.04.23 Efectiva</t>
  </si>
  <si>
    <t>Promedio DTF 01.01.00-20.04.23 Nominal Anual</t>
  </si>
  <si>
    <t>DTF Nonimal Anual</t>
  </si>
  <si>
    <t>PROMEDIO 2013-2033</t>
  </si>
  <si>
    <t>PROMEDIO 2020-2022</t>
  </si>
  <si>
    <t>PROMEDIO 2013-2022</t>
  </si>
  <si>
    <t>Costo de Ventas</t>
  </si>
  <si>
    <t xml:space="preserve"> PyG 2017-2022 ($000)</t>
  </si>
  <si>
    <t>Otros</t>
  </si>
  <si>
    <t>Crecimiento 2018-17</t>
  </si>
  <si>
    <t>Crecimiento 2019-18</t>
  </si>
  <si>
    <t>Crecimiento 2020-19</t>
  </si>
  <si>
    <t>Crecimiento 2021-20</t>
  </si>
  <si>
    <t>Crecimiento 2022-21</t>
  </si>
  <si>
    <t xml:space="preserve"> - Depreciación y Amort</t>
  </si>
  <si>
    <t>SEGUNDA CLASE</t>
  </si>
  <si>
    <t xml:space="preserve"> - CAPEX</t>
  </si>
  <si>
    <t>Gasto Personal Operacional / Ventas</t>
  </si>
  <si>
    <t>Honorarios / Ventas</t>
  </si>
  <si>
    <t>Otros / Ventas</t>
  </si>
  <si>
    <t>Puntos de Venta</t>
  </si>
  <si>
    <t>Promedio Pond</t>
  </si>
  <si>
    <t>Comisión Tarjeta Crédito</t>
  </si>
  <si>
    <t>BBVA</t>
  </si>
  <si>
    <t>LEASING</t>
  </si>
  <si>
    <t>MONTO</t>
  </si>
  <si>
    <t>SPREAD</t>
  </si>
  <si>
    <t>PLAZO</t>
  </si>
  <si>
    <t>TASA MV</t>
  </si>
  <si>
    <t>CUOTA</t>
  </si>
  <si>
    <t>BBVA 1</t>
  </si>
  <si>
    <t>BBVA 2</t>
  </si>
  <si>
    <t>BBVA 3</t>
  </si>
  <si>
    <t>BBVA 5</t>
  </si>
  <si>
    <t>BBVA 6</t>
  </si>
  <si>
    <t>BBVA 7</t>
  </si>
  <si>
    <t>BBVA 8</t>
  </si>
  <si>
    <t>BBVA 9</t>
  </si>
  <si>
    <t>BBVA 10</t>
  </si>
  <si>
    <t>BBVA 11</t>
  </si>
  <si>
    <t>SALDO</t>
  </si>
  <si>
    <t>TOTAL INTERESES</t>
  </si>
  <si>
    <t>TOTAL CAPITAL</t>
  </si>
  <si>
    <t>Fecha Admisión Benal</t>
  </si>
  <si>
    <t>1era Clase Laborales</t>
  </si>
  <si>
    <t>1era Clase Fiscales</t>
  </si>
  <si>
    <t>4ta Clase Proveedores Estrátegicos</t>
  </si>
  <si>
    <t>5ta Clase Quirografarios</t>
  </si>
  <si>
    <r>
      <t>Clase 1- Fiscales y Parafiscales</t>
    </r>
    <r>
      <rPr>
        <b/>
        <sz val="11"/>
        <rFont val="Arial"/>
        <family val="2"/>
      </rPr>
      <t xml:space="preserve"> (Intereses)</t>
    </r>
  </si>
  <si>
    <r>
      <t xml:space="preserve">Clase 1- Laborales </t>
    </r>
    <r>
      <rPr>
        <b/>
        <sz val="11"/>
        <rFont val="Arial"/>
        <family val="2"/>
      </rPr>
      <t>(Intereses)</t>
    </r>
  </si>
  <si>
    <r>
      <t xml:space="preserve"> Leasing </t>
    </r>
    <r>
      <rPr>
        <b/>
        <sz val="11"/>
        <rFont val="Arial"/>
        <family val="2"/>
      </rPr>
      <t>(Capital)</t>
    </r>
  </si>
  <si>
    <r>
      <t xml:space="preserve">Clase 1- Capital </t>
    </r>
    <r>
      <rPr>
        <b/>
        <sz val="11"/>
        <rFont val="Arial"/>
        <family val="2"/>
      </rPr>
      <t>(Capital)</t>
    </r>
  </si>
  <si>
    <t xml:space="preserve">Interes Nominal Anual </t>
  </si>
  <si>
    <t>Interes Nominal Mes Vencido</t>
  </si>
  <si>
    <t>Interes - IPC (Efectiva)</t>
  </si>
  <si>
    <r>
      <t xml:space="preserve">Clase 1- Fiscales y Parafiscales </t>
    </r>
    <r>
      <rPr>
        <b/>
        <sz val="11"/>
        <rFont val="Arial"/>
        <family val="2"/>
      </rPr>
      <t>(capital)</t>
    </r>
  </si>
  <si>
    <r>
      <t xml:space="preserve">Clase 4 - Proveedores Estratégicos </t>
    </r>
    <r>
      <rPr>
        <b/>
        <sz val="11"/>
        <rFont val="Arial"/>
        <family val="2"/>
      </rPr>
      <t>(intereses)</t>
    </r>
  </si>
  <si>
    <r>
      <t xml:space="preserve">Clase 4 - Proveedores Estratégicos </t>
    </r>
    <r>
      <rPr>
        <b/>
        <sz val="11"/>
        <rFont val="Arial"/>
        <family val="2"/>
      </rPr>
      <t>(capital)</t>
    </r>
  </si>
  <si>
    <r>
      <t xml:space="preserve">Clase 5 - Quirografarios </t>
    </r>
    <r>
      <rPr>
        <b/>
        <sz val="11"/>
        <rFont val="Arial"/>
        <family val="2"/>
      </rPr>
      <t>(intereses)</t>
    </r>
  </si>
  <si>
    <r>
      <t xml:space="preserve">Clase 5 - Quirografarios </t>
    </r>
    <r>
      <rPr>
        <b/>
        <sz val="11"/>
        <rFont val="Arial"/>
        <family val="2"/>
      </rPr>
      <t>(capital)</t>
    </r>
  </si>
  <si>
    <t>FLUJO DE CAJA SEPTIEMBRE 2023 - AGOSTO 2033</t>
  </si>
  <si>
    <t>IPC 2023 (Agosto)</t>
  </si>
  <si>
    <t>2023 (4meses)</t>
  </si>
  <si>
    <t>2033 (8 meses)</t>
  </si>
  <si>
    <r>
      <t xml:space="preserve">Clase 2- Garantizados </t>
    </r>
    <r>
      <rPr>
        <b/>
        <sz val="11"/>
        <rFont val="Arial"/>
        <family val="2"/>
      </rPr>
      <t>(intereses)</t>
    </r>
  </si>
  <si>
    <r>
      <t xml:space="preserve">Clase 2- Garantizados </t>
    </r>
    <r>
      <rPr>
        <b/>
        <sz val="11"/>
        <rFont val="Arial"/>
        <family val="2"/>
      </rPr>
      <t>(capital)</t>
    </r>
  </si>
  <si>
    <t>2da Clase Garantizados</t>
  </si>
  <si>
    <t>Garantizados</t>
  </si>
  <si>
    <t>2a. Clase - Garantizados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</si>
</sst>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5" formatCode="&quot;$&quot;\ #,##0;\-&quot;$&quot;\ #,##0"/>
    <numFmt numFmtId="6" formatCode="&quot;$&quot;\ #,##0;[Red]\-&quot;$&quot;\ #,##0"/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D_M_-;\-* #,##0.00\ _D_M_-;_-* &quot;-&quot;??\ _D_M_-;_-@_-"/>
    <numFmt numFmtId="165" formatCode="_-* #,##0\ _D_M_-;\-* #,##0\ _D_M_-;_-* &quot;-&quot;\ _D_M_-;_-@_-"/>
    <numFmt numFmtId="166" formatCode="_-* #,##0.00\ &quot;DM&quot;_-;\-* #,##0.00\ &quot;DM&quot;_-;_-* &quot;-&quot;??\ &quot;DM&quot;_-;_-@_-"/>
    <numFmt numFmtId="167" formatCode="&quot;$&quot;\ #,##0.00"/>
    <numFmt numFmtId="168" formatCode="0.000%"/>
    <numFmt numFmtId="169" formatCode="_ * #,##0.00_ ;_ * \-#,##0.00_ ;_ * &quot;-&quot;??_ ;_ @_ "/>
    <numFmt numFmtId="170" formatCode="_-* #,##0.00\ [$€]_-;\-* #,##0.00\ [$€]_-;_-* &quot;-&quot;??\ [$€]_-;_-@_-"/>
    <numFmt numFmtId="171" formatCode="#,##0_ ;\-#,##0\ "/>
    <numFmt numFmtId="172" formatCode="_-* #,##0_-;\-* #,##0_-;_-* &quot;-&quot;??_-;_-@_-"/>
    <numFmt numFmtId="173" formatCode="_-* #,##0.00\ _P_t_a_-;\-* #,##0.00\ _P_t_a_-;_-* &quot;-&quot;??\ _P_t_a_-;_-@_-"/>
    <numFmt numFmtId="174" formatCode="_-* #,##0\ _P_t_a_-;\-* #,##0\ _P_t_a_-;_-* &quot;-&quot;\ _P_t_a_-;_-@_-"/>
    <numFmt numFmtId="175" formatCode="0.0%"/>
    <numFmt numFmtId="176" formatCode="_-&quot;$&quot;\ * #,##0.00_-;\-&quot;$&quot;\ * #,##0.00_-;_-&quot;$&quot;\ * &quot;-&quot;_-;_-@_-"/>
    <numFmt numFmtId="177" formatCode="_(* #,##0_);_(* \(#,##0\);_(* &quot;-&quot;??_);_(@_)"/>
    <numFmt numFmtId="178" formatCode="_(&quot;$&quot;\ * #,##0_);_(&quot;$&quot;\ * \(#,##0\);_(&quot;$&quot;\ * &quot;-&quot;??_);_(@_)"/>
    <numFmt numFmtId="179" formatCode="_-&quot;$&quot;\ * #,##0_-;\-&quot;$&quot;\ * #,##0_-;_-&quot;$&quot;\ * &quot;-&quot;??_-;_-@_-"/>
    <numFmt numFmtId="180" formatCode="&quot;$&quot;\ #,##0_);[Red]\(&quot;$&quot;\ #,##0\)"/>
  </numFmts>
  <fonts count="2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3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8"/>
      <name val="Calibri"/>
      <family val="2"/>
      <scheme val="minor"/>
    </font>
    <font>
      <sz val="11"/>
      <color theme="3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Arial"/>
      <family val="2"/>
    </font>
    <font>
      <sz val="8"/>
      <name val="Arial"/>
      <family val="2"/>
    </font>
    <font>
      <b/>
      <sz val="12"/>
      <color rgb="FFFF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3"/>
      <name val="Arial"/>
      <family val="2"/>
    </font>
    <font>
      <b/>
      <sz val="14"/>
      <color theme="1"/>
      <name val="Calibri"/>
      <family val="2"/>
      <scheme val="minor"/>
    </font>
    <font>
      <sz val="10"/>
      <color theme="1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4">
    <xf numFmtId="0" fontId="0" fillId="0" borderId="0"/>
    <xf numFmtId="0" fontId="1" fillId="0" borderId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9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9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9" fillId="0" borderId="0"/>
    <xf numFmtId="17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</cellStyleXfs>
  <cellXfs count="282">
    <xf numFmtId="0" fontId="0" fillId="0" borderId="0" xfId="0"/>
    <xf numFmtId="3" fontId="7" fillId="0" borderId="0" xfId="1" applyNumberFormat="1" applyFont="1" applyAlignment="1">
      <alignment vertical="center"/>
    </xf>
    <xf numFmtId="3" fontId="8" fillId="0" borderId="0" xfId="1" applyNumberFormat="1" applyFont="1" applyAlignment="1">
      <alignment vertical="center"/>
    </xf>
    <xf numFmtId="0" fontId="8" fillId="0" borderId="0" xfId="1" applyFont="1" applyAlignment="1">
      <alignment vertical="center"/>
    </xf>
    <xf numFmtId="0" fontId="1" fillId="0" borderId="0" xfId="6" applyFont="1" applyAlignment="1">
      <alignment vertical="center"/>
    </xf>
    <xf numFmtId="0" fontId="4" fillId="0" borderId="0" xfId="6" applyFont="1" applyAlignment="1">
      <alignment horizontal="center" vertical="center"/>
    </xf>
    <xf numFmtId="0" fontId="8" fillId="0" borderId="0" xfId="6" applyFont="1" applyAlignment="1">
      <alignment vertical="center"/>
    </xf>
    <xf numFmtId="0" fontId="1" fillId="0" borderId="0" xfId="6" applyFont="1" applyAlignment="1">
      <alignment horizontal="center" vertical="center"/>
    </xf>
    <xf numFmtId="0" fontId="1" fillId="0" borderId="1" xfId="6" applyFont="1" applyBorder="1" applyAlignment="1">
      <alignment horizontal="center" vertical="center"/>
    </xf>
    <xf numFmtId="0" fontId="2" fillId="0" borderId="0" xfId="6" applyFont="1" applyAlignment="1">
      <alignment vertical="center"/>
    </xf>
    <xf numFmtId="0" fontId="1" fillId="0" borderId="1" xfId="6" applyFont="1" applyBorder="1" applyAlignment="1">
      <alignment vertical="center" wrapText="1"/>
    </xf>
    <xf numFmtId="10" fontId="1" fillId="0" borderId="1" xfId="9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3" fontId="8" fillId="2" borderId="0" xfId="1" applyNumberFormat="1" applyFont="1" applyFill="1" applyAlignment="1">
      <alignment vertical="center"/>
    </xf>
    <xf numFmtId="0" fontId="1" fillId="2" borderId="0" xfId="6" applyFont="1" applyFill="1" applyAlignment="1">
      <alignment vertical="center"/>
    </xf>
    <xf numFmtId="10" fontId="1" fillId="0" borderId="0" xfId="17" applyNumberFormat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/>
    </xf>
    <xf numFmtId="0" fontId="15" fillId="0" borderId="0" xfId="1" applyFont="1" applyAlignment="1">
      <alignment vertical="center"/>
    </xf>
    <xf numFmtId="0" fontId="0" fillId="0" borderId="1" xfId="0" applyBorder="1"/>
    <xf numFmtId="3" fontId="10" fillId="0" borderId="0" xfId="1" applyNumberFormat="1" applyFont="1" applyAlignment="1">
      <alignment horizontal="left" vertical="center"/>
    </xf>
    <xf numFmtId="168" fontId="1" fillId="0" borderId="0" xfId="17" applyNumberFormat="1" applyFont="1" applyAlignment="1">
      <alignment horizontal="center" vertical="center"/>
    </xf>
    <xf numFmtId="0" fontId="17" fillId="0" borderId="0" xfId="1" applyFont="1" applyAlignment="1">
      <alignment horizontal="left" vertical="center" wrapText="1"/>
    </xf>
    <xf numFmtId="0" fontId="0" fillId="0" borderId="0" xfId="0" applyAlignment="1">
      <alignment horizontal="center"/>
    </xf>
    <xf numFmtId="42" fontId="0" fillId="0" borderId="0" xfId="22" applyFont="1"/>
    <xf numFmtId="3" fontId="7" fillId="0" borderId="0" xfId="1" applyNumberFormat="1" applyFont="1" applyAlignment="1">
      <alignment horizontal="center" vertical="center"/>
    </xf>
    <xf numFmtId="3" fontId="5" fillId="0" borderId="0" xfId="1" applyNumberFormat="1" applyFont="1" applyAlignment="1">
      <alignment horizontal="left" vertical="center" indent="1"/>
    </xf>
    <xf numFmtId="3" fontId="8" fillId="0" borderId="0" xfId="1" applyNumberFormat="1" applyFont="1" applyAlignment="1">
      <alignment horizontal="left" vertical="center" indent="1"/>
    </xf>
    <xf numFmtId="3" fontId="8" fillId="2" borderId="0" xfId="1" applyNumberFormat="1" applyFont="1" applyFill="1" applyAlignment="1">
      <alignment horizontal="left" vertical="center" indent="1"/>
    </xf>
    <xf numFmtId="3" fontId="8" fillId="3" borderId="0" xfId="1" applyNumberFormat="1" applyFont="1" applyFill="1" applyAlignment="1">
      <alignment vertical="center"/>
    </xf>
    <xf numFmtId="3" fontId="7" fillId="0" borderId="0" xfId="1" applyNumberFormat="1" applyFont="1" applyAlignment="1">
      <alignment horizontal="left" vertical="center" indent="1"/>
    </xf>
    <xf numFmtId="3" fontId="7" fillId="3" borderId="0" xfId="1" applyNumberFormat="1" applyFont="1" applyFill="1" applyAlignment="1">
      <alignment horizontal="left" vertical="center" indent="1"/>
    </xf>
    <xf numFmtId="42" fontId="8" fillId="3" borderId="0" xfId="22" applyFont="1" applyFill="1" applyBorder="1" applyAlignment="1">
      <alignment vertical="center"/>
    </xf>
    <xf numFmtId="42" fontId="8" fillId="0" borderId="0" xfId="22" applyFont="1" applyFill="1" applyBorder="1" applyAlignment="1">
      <alignment vertical="center"/>
    </xf>
    <xf numFmtId="42" fontId="8" fillId="2" borderId="0" xfId="22" applyFont="1" applyFill="1" applyBorder="1" applyAlignment="1">
      <alignment vertical="center"/>
    </xf>
    <xf numFmtId="3" fontId="7" fillId="3" borderId="0" xfId="1" applyNumberFormat="1" applyFont="1" applyFill="1" applyAlignment="1">
      <alignment vertical="center"/>
    </xf>
    <xf numFmtId="42" fontId="7" fillId="3" borderId="0" xfId="22" applyFont="1" applyFill="1" applyBorder="1" applyAlignment="1">
      <alignment vertical="center"/>
    </xf>
    <xf numFmtId="0" fontId="20" fillId="0" borderId="0" xfId="0" applyFont="1"/>
    <xf numFmtId="175" fontId="21" fillId="0" borderId="0" xfId="17" applyNumberFormat="1" applyFont="1" applyFill="1" applyBorder="1" applyAlignment="1">
      <alignment vertical="center"/>
    </xf>
    <xf numFmtId="0" fontId="1" fillId="0" borderId="1" xfId="6" applyFont="1" applyBorder="1" applyAlignment="1">
      <alignment vertical="center"/>
    </xf>
    <xf numFmtId="42" fontId="7" fillId="0" borderId="0" xfId="22" applyFont="1" applyFill="1" applyBorder="1" applyAlignment="1">
      <alignment vertical="center"/>
    </xf>
    <xf numFmtId="0" fontId="1" fillId="0" borderId="0" xfId="1" applyAlignment="1">
      <alignment vertical="center"/>
    </xf>
    <xf numFmtId="3" fontId="8" fillId="0" borderId="0" xfId="5" applyNumberFormat="1" applyFont="1" applyFill="1" applyBorder="1" applyAlignment="1">
      <alignment vertical="center"/>
    </xf>
    <xf numFmtId="3" fontId="7" fillId="0" borderId="0" xfId="5" applyNumberFormat="1" applyFont="1" applyFill="1" applyBorder="1" applyAlignment="1">
      <alignment vertical="center"/>
    </xf>
    <xf numFmtId="3" fontId="7" fillId="2" borderId="0" xfId="5" applyNumberFormat="1" applyFont="1" applyFill="1" applyBorder="1" applyAlignment="1">
      <alignment vertical="center"/>
    </xf>
    <xf numFmtId="42" fontId="7" fillId="3" borderId="12" xfId="22" applyFont="1" applyFill="1" applyBorder="1" applyAlignment="1">
      <alignment vertical="center"/>
    </xf>
    <xf numFmtId="42" fontId="7" fillId="3" borderId="13" xfId="22" applyFont="1" applyFill="1" applyBorder="1" applyAlignment="1">
      <alignment vertical="center"/>
    </xf>
    <xf numFmtId="42" fontId="8" fillId="0" borderId="5" xfId="22" applyFont="1" applyFill="1" applyBorder="1" applyAlignment="1">
      <alignment vertical="center"/>
    </xf>
    <xf numFmtId="42" fontId="8" fillId="0" borderId="7" xfId="22" applyFont="1" applyFill="1" applyBorder="1" applyAlignment="1">
      <alignment vertical="center"/>
    </xf>
    <xf numFmtId="42" fontId="8" fillId="0" borderId="3" xfId="22" applyFont="1" applyFill="1" applyBorder="1" applyAlignment="1">
      <alignment vertical="center"/>
    </xf>
    <xf numFmtId="42" fontId="8" fillId="0" borderId="8" xfId="22" applyFont="1" applyFill="1" applyBorder="1" applyAlignment="1">
      <alignment vertical="center"/>
    </xf>
    <xf numFmtId="42" fontId="8" fillId="0" borderId="10" xfId="22" applyFont="1" applyFill="1" applyBorder="1" applyAlignment="1">
      <alignment vertical="center"/>
    </xf>
    <xf numFmtId="42" fontId="7" fillId="3" borderId="14" xfId="22" applyFont="1" applyFill="1" applyBorder="1" applyAlignment="1">
      <alignment vertical="center"/>
    </xf>
    <xf numFmtId="42" fontId="8" fillId="0" borderId="15" xfId="22" applyFont="1" applyFill="1" applyBorder="1" applyAlignment="1">
      <alignment vertical="center"/>
    </xf>
    <xf numFmtId="42" fontId="8" fillId="0" borderId="16" xfId="22" applyFont="1" applyFill="1" applyBorder="1" applyAlignment="1">
      <alignment vertical="center"/>
    </xf>
    <xf numFmtId="42" fontId="8" fillId="0" borderId="17" xfId="22" applyFont="1" applyFill="1" applyBorder="1" applyAlignment="1">
      <alignment vertical="center"/>
    </xf>
    <xf numFmtId="42" fontId="7" fillId="3" borderId="17" xfId="22" applyFont="1" applyFill="1" applyBorder="1" applyAlignment="1">
      <alignment vertical="center"/>
    </xf>
    <xf numFmtId="42" fontId="8" fillId="0" borderId="0" xfId="1" applyNumberFormat="1" applyFont="1" applyAlignment="1">
      <alignment vertical="center"/>
    </xf>
    <xf numFmtId="42" fontId="8" fillId="0" borderId="0" xfId="22" applyFont="1" applyFill="1" applyAlignment="1">
      <alignment vertical="center"/>
    </xf>
    <xf numFmtId="0" fontId="7" fillId="0" borderId="0" xfId="1" applyFont="1" applyAlignment="1">
      <alignment vertical="center"/>
    </xf>
    <xf numFmtId="42" fontId="8" fillId="0" borderId="6" xfId="22" applyFont="1" applyFill="1" applyBorder="1" applyAlignment="1">
      <alignment vertical="center"/>
    </xf>
    <xf numFmtId="42" fontId="8" fillId="0" borderId="9" xfId="22" applyFont="1" applyFill="1" applyBorder="1" applyAlignment="1">
      <alignment vertical="center"/>
    </xf>
    <xf numFmtId="42" fontId="15" fillId="0" borderId="0" xfId="1" applyNumberFormat="1" applyFont="1" applyAlignment="1">
      <alignment vertical="center"/>
    </xf>
    <xf numFmtId="167" fontId="9" fillId="0" borderId="0" xfId="6" applyNumberFormat="1" applyAlignment="1">
      <alignment horizontal="center" vertical="center"/>
    </xf>
    <xf numFmtId="0" fontId="10" fillId="0" borderId="0" xfId="6" applyFont="1" applyAlignment="1">
      <alignment horizontal="center" vertical="center" wrapText="1"/>
    </xf>
    <xf numFmtId="171" fontId="13" fillId="0" borderId="0" xfId="8" applyNumberFormat="1" applyFont="1" applyFill="1" applyBorder="1" applyAlignment="1">
      <alignment horizontal="center" vertical="center"/>
    </xf>
    <xf numFmtId="167" fontId="1" fillId="0" borderId="0" xfId="0" applyNumberFormat="1" applyFont="1" applyAlignment="1">
      <alignment vertical="center"/>
    </xf>
    <xf numFmtId="17" fontId="1" fillId="0" borderId="0" xfId="6" applyNumberFormat="1" applyFont="1" applyAlignment="1">
      <alignment vertical="center"/>
    </xf>
    <xf numFmtId="5" fontId="1" fillId="0" borderId="0" xfId="18" applyNumberFormat="1" applyFont="1" applyFill="1" applyBorder="1" applyAlignment="1">
      <alignment vertical="center"/>
    </xf>
    <xf numFmtId="164" fontId="1" fillId="0" borderId="0" xfId="8" applyFill="1" applyBorder="1" applyAlignment="1">
      <alignment vertical="center"/>
    </xf>
    <xf numFmtId="176" fontId="11" fillId="0" borderId="0" xfId="22" applyNumberFormat="1" applyFont="1" applyFill="1" applyBorder="1" applyAlignment="1">
      <alignment vertical="center"/>
    </xf>
    <xf numFmtId="42" fontId="1" fillId="0" borderId="0" xfId="6" applyNumberFormat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42" fontId="7" fillId="3" borderId="11" xfId="22" applyFont="1" applyFill="1" applyBorder="1" applyAlignment="1">
      <alignment vertical="center"/>
    </xf>
    <xf numFmtId="42" fontId="8" fillId="0" borderId="4" xfId="22" applyFont="1" applyFill="1" applyBorder="1" applyAlignment="1">
      <alignment vertical="center"/>
    </xf>
    <xf numFmtId="42" fontId="8" fillId="0" borderId="12" xfId="22" applyFont="1" applyFill="1" applyBorder="1" applyAlignment="1">
      <alignment vertical="center"/>
    </xf>
    <xf numFmtId="42" fontId="8" fillId="0" borderId="13" xfId="22" applyFont="1" applyFill="1" applyBorder="1" applyAlignment="1">
      <alignment vertical="center"/>
    </xf>
    <xf numFmtId="42" fontId="8" fillId="0" borderId="11" xfId="22" applyFont="1" applyFill="1" applyBorder="1" applyAlignment="1">
      <alignment vertical="center"/>
    </xf>
    <xf numFmtId="175" fontId="22" fillId="0" borderId="0" xfId="17" applyNumberFormat="1" applyFont="1" applyFill="1" applyBorder="1" applyAlignment="1">
      <alignment vertical="center"/>
    </xf>
    <xf numFmtId="42" fontId="8" fillId="0" borderId="14" xfId="22" applyFont="1" applyFill="1" applyBorder="1" applyAlignment="1">
      <alignment vertical="center"/>
    </xf>
    <xf numFmtId="175" fontId="23" fillId="0" borderId="0" xfId="17" applyNumberFormat="1" applyFont="1" applyFill="1" applyBorder="1" applyAlignment="1">
      <alignment vertical="center"/>
    </xf>
    <xf numFmtId="42" fontId="1" fillId="0" borderId="0" xfId="1" applyNumberFormat="1" applyAlignment="1">
      <alignment vertical="center"/>
    </xf>
    <xf numFmtId="10" fontId="1" fillId="0" borderId="1" xfId="17" applyNumberFormat="1" applyFont="1" applyFill="1" applyBorder="1" applyAlignment="1">
      <alignment horizontal="center" vertical="center"/>
    </xf>
    <xf numFmtId="167" fontId="1" fillId="0" borderId="0" xfId="6" applyNumberFormat="1" applyFont="1" applyAlignment="1">
      <alignment horizontal="center" vertical="center"/>
    </xf>
    <xf numFmtId="10" fontId="1" fillId="0" borderId="0" xfId="17" applyNumberFormat="1" applyFont="1" applyFill="1" applyBorder="1" applyAlignment="1">
      <alignment horizontal="center" vertical="center"/>
    </xf>
    <xf numFmtId="42" fontId="1" fillId="0" borderId="0" xfId="22" applyFont="1" applyAlignment="1">
      <alignment vertical="center"/>
    </xf>
    <xf numFmtId="44" fontId="1" fillId="0" borderId="0" xfId="6" applyNumberFormat="1" applyFont="1" applyAlignment="1">
      <alignment horizontal="center" vertical="center"/>
    </xf>
    <xf numFmtId="42" fontId="1" fillId="0" borderId="0" xfId="6" applyNumberFormat="1" applyFont="1" applyAlignment="1">
      <alignment vertical="center"/>
    </xf>
    <xf numFmtId="0" fontId="10" fillId="0" borderId="0" xfId="6" applyFont="1" applyAlignment="1">
      <alignment horizontal="center" vertical="center" textRotation="90"/>
    </xf>
    <xf numFmtId="10" fontId="1" fillId="0" borderId="0" xfId="17" applyNumberFormat="1" applyFont="1" applyAlignment="1">
      <alignment vertical="center"/>
    </xf>
    <xf numFmtId="9" fontId="1" fillId="0" borderId="0" xfId="17" applyFont="1" applyFill="1" applyBorder="1" applyAlignment="1">
      <alignment vertical="center"/>
    </xf>
    <xf numFmtId="42" fontId="1" fillId="0" borderId="0" xfId="22" applyFont="1" applyFill="1" applyBorder="1" applyAlignment="1">
      <alignment horizontal="center" vertical="center"/>
    </xf>
    <xf numFmtId="10" fontId="1" fillId="0" borderId="0" xfId="9" applyNumberFormat="1" applyFont="1" applyBorder="1" applyAlignment="1">
      <alignment horizontal="center" vertical="center"/>
    </xf>
    <xf numFmtId="0" fontId="0" fillId="0" borderId="18" xfId="0" applyBorder="1"/>
    <xf numFmtId="42" fontId="0" fillId="0" borderId="19" xfId="22" applyFont="1" applyBorder="1"/>
    <xf numFmtId="0" fontId="24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9" fontId="25" fillId="0" borderId="1" xfId="0" applyNumberFormat="1" applyFont="1" applyBorder="1"/>
    <xf numFmtId="9" fontId="25" fillId="0" borderId="1" xfId="17" applyFont="1" applyBorder="1"/>
    <xf numFmtId="0" fontId="25" fillId="0" borderId="1" xfId="0" applyFont="1" applyBorder="1"/>
    <xf numFmtId="0" fontId="25" fillId="0" borderId="0" xfId="0" applyFont="1" applyAlignment="1">
      <alignment vertical="center" wrapText="1"/>
    </xf>
    <xf numFmtId="9" fontId="25" fillId="0" borderId="0" xfId="17" applyFont="1" applyBorder="1"/>
    <xf numFmtId="0" fontId="25" fillId="0" borderId="0" xfId="0" applyFont="1"/>
    <xf numFmtId="42" fontId="25" fillId="0" borderId="1" xfId="22" applyFont="1" applyBorder="1"/>
    <xf numFmtId="42" fontId="1" fillId="0" borderId="0" xfId="22" applyFont="1" applyFill="1" applyBorder="1" applyAlignment="1">
      <alignment vertical="center"/>
    </xf>
    <xf numFmtId="10" fontId="1" fillId="0" borderId="0" xfId="17" applyNumberFormat="1" applyFont="1" applyFill="1" applyBorder="1" applyAlignment="1">
      <alignment vertical="center"/>
    </xf>
    <xf numFmtId="0" fontId="0" fillId="0" borderId="5" xfId="0" applyBorder="1"/>
    <xf numFmtId="0" fontId="0" fillId="0" borderId="3" xfId="0" applyBorder="1"/>
    <xf numFmtId="10" fontId="1" fillId="0" borderId="4" xfId="17" applyNumberFormat="1" applyFont="1" applyFill="1" applyBorder="1" applyAlignment="1">
      <alignment vertical="center"/>
    </xf>
    <xf numFmtId="0" fontId="1" fillId="0" borderId="10" xfId="6" applyFont="1" applyBorder="1" applyAlignment="1">
      <alignment vertical="center"/>
    </xf>
    <xf numFmtId="0" fontId="7" fillId="3" borderId="7" xfId="6" applyFont="1" applyFill="1" applyBorder="1" applyAlignment="1">
      <alignment vertical="center"/>
    </xf>
    <xf numFmtId="42" fontId="0" fillId="0" borderId="0" xfId="0" applyNumberFormat="1"/>
    <xf numFmtId="42" fontId="0" fillId="0" borderId="0" xfId="22" applyFont="1" applyBorder="1"/>
    <xf numFmtId="178" fontId="0" fillId="0" borderId="0" xfId="0" applyNumberFormat="1"/>
    <xf numFmtId="0" fontId="0" fillId="0" borderId="4" xfId="0" applyBorder="1"/>
    <xf numFmtId="42" fontId="0" fillId="0" borderId="4" xfId="22" applyFont="1" applyBorder="1"/>
    <xf numFmtId="0" fontId="0" fillId="0" borderId="8" xfId="0" applyBorder="1"/>
    <xf numFmtId="42" fontId="0" fillId="0" borderId="9" xfId="22" applyFont="1" applyBorder="1"/>
    <xf numFmtId="3" fontId="1" fillId="0" borderId="0" xfId="1" applyNumberFormat="1" applyAlignment="1">
      <alignment vertical="center"/>
    </xf>
    <xf numFmtId="0" fontId="18" fillId="3" borderId="20" xfId="0" applyFont="1" applyFill="1" applyBorder="1" applyAlignment="1">
      <alignment horizontal="center"/>
    </xf>
    <xf numFmtId="42" fontId="18" fillId="3" borderId="21" xfId="22" applyFont="1" applyFill="1" applyBorder="1" applyAlignment="1">
      <alignment horizontal="center"/>
    </xf>
    <xf numFmtId="0" fontId="0" fillId="0" borderId="18" xfId="0" applyBorder="1" applyAlignment="1">
      <alignment horizontal="center"/>
    </xf>
    <xf numFmtId="9" fontId="0" fillId="0" borderId="19" xfId="0" applyNumberFormat="1" applyBorder="1" applyAlignment="1">
      <alignment horizontal="center"/>
    </xf>
    <xf numFmtId="0" fontId="4" fillId="0" borderId="5" xfId="6" applyFont="1" applyBorder="1" applyAlignment="1">
      <alignment horizontal="center" vertical="center"/>
    </xf>
    <xf numFmtId="0" fontId="5" fillId="5" borderId="7" xfId="6" applyFont="1" applyFill="1" applyBorder="1" applyAlignment="1">
      <alignment horizontal="center" vertical="center"/>
    </xf>
    <xf numFmtId="0" fontId="7" fillId="0" borderId="2" xfId="6" applyFont="1" applyBorder="1" applyAlignment="1">
      <alignment vertical="center"/>
    </xf>
    <xf numFmtId="0" fontId="4" fillId="0" borderId="3" xfId="6" applyFont="1" applyBorder="1" applyAlignment="1">
      <alignment horizontal="center" vertical="center"/>
    </xf>
    <xf numFmtId="175" fontId="8" fillId="0" borderId="0" xfId="17" applyNumberFormat="1" applyFont="1" applyBorder="1" applyAlignment="1">
      <alignment horizontal="center" vertical="center"/>
    </xf>
    <xf numFmtId="175" fontId="8" fillId="2" borderId="0" xfId="17" applyNumberFormat="1" applyFont="1" applyFill="1" applyBorder="1" applyAlignment="1">
      <alignment horizontal="center" vertical="center"/>
    </xf>
    <xf numFmtId="175" fontId="8" fillId="0" borderId="0" xfId="6" applyNumberFormat="1" applyFont="1" applyAlignment="1">
      <alignment horizontal="center" vertical="center"/>
    </xf>
    <xf numFmtId="175" fontId="8" fillId="0" borderId="22" xfId="6" applyNumberFormat="1" applyFont="1" applyBorder="1" applyAlignment="1">
      <alignment horizontal="center" vertical="center"/>
    </xf>
    <xf numFmtId="0" fontId="10" fillId="0" borderId="8" xfId="6" applyFont="1" applyBorder="1" applyAlignment="1">
      <alignment horizontal="left" vertical="center"/>
    </xf>
    <xf numFmtId="175" fontId="26" fillId="0" borderId="10" xfId="17" applyNumberFormat="1" applyFont="1" applyBorder="1" applyAlignment="1">
      <alignment vertical="center"/>
    </xf>
    <xf numFmtId="175" fontId="8" fillId="0" borderId="10" xfId="17" applyNumberFormat="1" applyFont="1" applyBorder="1" applyAlignment="1">
      <alignment vertical="center"/>
    </xf>
    <xf numFmtId="175" fontId="8" fillId="2" borderId="10" xfId="17" applyNumberFormat="1" applyFont="1" applyFill="1" applyBorder="1" applyAlignment="1">
      <alignment vertical="center"/>
    </xf>
    <xf numFmtId="175" fontId="8" fillId="0" borderId="10" xfId="6" applyNumberFormat="1" applyFont="1" applyBorder="1" applyAlignment="1">
      <alignment horizontal="center" vertical="center"/>
    </xf>
    <xf numFmtId="0" fontId="1" fillId="0" borderId="10" xfId="6" applyFont="1" applyBorder="1" applyAlignment="1">
      <alignment horizontal="center" vertical="center" wrapText="1"/>
    </xf>
    <xf numFmtId="10" fontId="1" fillId="0" borderId="10" xfId="17" applyNumberFormat="1" applyFont="1" applyBorder="1" applyAlignment="1">
      <alignment horizontal="center" vertical="center"/>
    </xf>
    <xf numFmtId="0" fontId="1" fillId="0" borderId="23" xfId="6" applyFont="1" applyBorder="1" applyAlignment="1">
      <alignment vertical="center"/>
    </xf>
    <xf numFmtId="0" fontId="7" fillId="0" borderId="2" xfId="6" applyFont="1" applyBorder="1" applyAlignment="1">
      <alignment horizontal="center" vertical="center"/>
    </xf>
    <xf numFmtId="175" fontId="8" fillId="0" borderId="22" xfId="17" applyNumberFormat="1" applyFont="1" applyBorder="1" applyAlignment="1">
      <alignment horizontal="center" vertical="center"/>
    </xf>
    <xf numFmtId="175" fontId="8" fillId="0" borderId="23" xfId="17" applyNumberFormat="1" applyFont="1" applyBorder="1" applyAlignment="1">
      <alignment horizontal="center" vertical="center"/>
    </xf>
    <xf numFmtId="10" fontId="8" fillId="0" borderId="0" xfId="17" applyNumberFormat="1" applyFont="1" applyAlignment="1">
      <alignment vertical="center"/>
    </xf>
    <xf numFmtId="175" fontId="8" fillId="0" borderId="0" xfId="17" applyNumberFormat="1" applyFont="1" applyFill="1" applyBorder="1" applyAlignment="1">
      <alignment vertical="center"/>
    </xf>
    <xf numFmtId="10" fontId="8" fillId="0" borderId="0" xfId="17" applyNumberFormat="1" applyFont="1" applyFill="1" applyBorder="1" applyAlignment="1">
      <alignment vertical="center"/>
    </xf>
    <xf numFmtId="0" fontId="27" fillId="0" borderId="0" xfId="0" applyFont="1"/>
    <xf numFmtId="0" fontId="14" fillId="0" borderId="0" xfId="0" applyFont="1"/>
    <xf numFmtId="0" fontId="7" fillId="3" borderId="7" xfId="6" applyFont="1" applyFill="1" applyBorder="1" applyAlignment="1">
      <alignment horizontal="center" vertical="center"/>
    </xf>
    <xf numFmtId="42" fontId="8" fillId="0" borderId="0" xfId="22" applyFont="1" applyFill="1" applyBorder="1" applyAlignment="1">
      <alignment horizontal="center" vertical="center"/>
    </xf>
    <xf numFmtId="42" fontId="7" fillId="3" borderId="0" xfId="22" applyFont="1" applyFill="1" applyBorder="1" applyAlignment="1">
      <alignment horizontal="center" vertical="center"/>
    </xf>
    <xf numFmtId="9" fontId="1" fillId="0" borderId="0" xfId="17" applyFont="1" applyFill="1" applyBorder="1" applyAlignment="1">
      <alignment horizontal="center" vertical="center"/>
    </xf>
    <xf numFmtId="175" fontId="1" fillId="0" borderId="0" xfId="17" applyNumberFormat="1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/>
    </xf>
    <xf numFmtId="0" fontId="18" fillId="3" borderId="7" xfId="0" applyFont="1" applyFill="1" applyBorder="1" applyAlignment="1">
      <alignment horizontal="center"/>
    </xf>
    <xf numFmtId="0" fontId="18" fillId="3" borderId="6" xfId="0" applyFont="1" applyFill="1" applyBorder="1" applyAlignment="1">
      <alignment horizontal="center"/>
    </xf>
    <xf numFmtId="10" fontId="0" fillId="0" borderId="3" xfId="17" applyNumberFormat="1" applyFont="1" applyBorder="1" applyAlignment="1">
      <alignment horizontal="center"/>
    </xf>
    <xf numFmtId="10" fontId="0" fillId="0" borderId="0" xfId="17" applyNumberFormat="1" applyFont="1" applyBorder="1" applyAlignment="1">
      <alignment horizontal="center"/>
    </xf>
    <xf numFmtId="10" fontId="0" fillId="0" borderId="4" xfId="17" applyNumberFormat="1" applyFont="1" applyBorder="1" applyAlignment="1">
      <alignment horizontal="center"/>
    </xf>
    <xf numFmtId="10" fontId="18" fillId="3" borderId="8" xfId="17" applyNumberFormat="1" applyFont="1" applyFill="1" applyBorder="1" applyAlignment="1">
      <alignment horizontal="center"/>
    </xf>
    <xf numFmtId="10" fontId="18" fillId="3" borderId="10" xfId="17" applyNumberFormat="1" applyFont="1" applyFill="1" applyBorder="1" applyAlignment="1">
      <alignment horizontal="center"/>
    </xf>
    <xf numFmtId="10" fontId="18" fillId="3" borderId="9" xfId="17" applyNumberFormat="1" applyFont="1" applyFill="1" applyBorder="1" applyAlignment="1">
      <alignment horizontal="center"/>
    </xf>
    <xf numFmtId="10" fontId="0" fillId="0" borderId="5" xfId="17" applyNumberFormat="1" applyFont="1" applyBorder="1" applyAlignment="1">
      <alignment horizontal="center"/>
    </xf>
    <xf numFmtId="10" fontId="0" fillId="0" borderId="7" xfId="17" applyNumberFormat="1" applyFont="1" applyBorder="1" applyAlignment="1">
      <alignment horizontal="center"/>
    </xf>
    <xf numFmtId="10" fontId="0" fillId="0" borderId="6" xfId="17" applyNumberFormat="1" applyFont="1" applyBorder="1" applyAlignment="1">
      <alignment horizontal="center"/>
    </xf>
    <xf numFmtId="10" fontId="18" fillId="3" borderId="12" xfId="17" applyNumberFormat="1" applyFont="1" applyFill="1" applyBorder="1" applyAlignment="1">
      <alignment horizontal="center"/>
    </xf>
    <xf numFmtId="10" fontId="18" fillId="3" borderId="13" xfId="17" applyNumberFormat="1" applyFont="1" applyFill="1" applyBorder="1" applyAlignment="1">
      <alignment horizontal="center"/>
    </xf>
    <xf numFmtId="10" fontId="18" fillId="3" borderId="11" xfId="17" applyNumberFormat="1" applyFont="1" applyFill="1" applyBorder="1" applyAlignment="1">
      <alignment horizontal="center"/>
    </xf>
    <xf numFmtId="0" fontId="7" fillId="3" borderId="6" xfId="6" applyFont="1" applyFill="1" applyBorder="1" applyAlignment="1">
      <alignment vertical="center"/>
    </xf>
    <xf numFmtId="10" fontId="1" fillId="0" borderId="10" xfId="17" applyNumberFormat="1" applyFont="1" applyFill="1" applyBorder="1" applyAlignment="1">
      <alignment horizontal="center" vertical="center"/>
    </xf>
    <xf numFmtId="175" fontId="1" fillId="0" borderId="10" xfId="17" applyNumberFormat="1" applyFont="1" applyFill="1" applyBorder="1" applyAlignment="1">
      <alignment vertical="center"/>
    </xf>
    <xf numFmtId="0" fontId="8" fillId="0" borderId="10" xfId="6" applyFont="1" applyBorder="1" applyAlignment="1">
      <alignment vertical="center"/>
    </xf>
    <xf numFmtId="0" fontId="8" fillId="0" borderId="9" xfId="6" applyFont="1" applyBorder="1" applyAlignment="1">
      <alignment vertical="center"/>
    </xf>
    <xf numFmtId="9" fontId="25" fillId="0" borderId="0" xfId="0" applyNumberFormat="1" applyFont="1"/>
    <xf numFmtId="10" fontId="8" fillId="0" borderId="22" xfId="6" applyNumberFormat="1" applyFont="1" applyBorder="1" applyAlignment="1">
      <alignment horizontal="center" vertical="center"/>
    </xf>
    <xf numFmtId="179" fontId="0" fillId="0" borderId="0" xfId="23" applyNumberFormat="1" applyFont="1" applyAlignment="1">
      <alignment horizontal="center"/>
    </xf>
    <xf numFmtId="10" fontId="0" fillId="0" borderId="0" xfId="0" applyNumberFormat="1"/>
    <xf numFmtId="3" fontId="5" fillId="3" borderId="0" xfId="1" applyNumberFormat="1" applyFont="1" applyFill="1" applyAlignment="1">
      <alignment horizontal="left" vertical="center" indent="1"/>
    </xf>
    <xf numFmtId="172" fontId="1" fillId="0" borderId="0" xfId="18" applyNumberFormat="1" applyFont="1" applyAlignment="1">
      <alignment vertical="center"/>
    </xf>
    <xf numFmtId="172" fontId="1" fillId="0" borderId="0" xfId="6" applyNumberFormat="1" applyFont="1" applyAlignment="1">
      <alignment vertical="center"/>
    </xf>
    <xf numFmtId="10" fontId="1" fillId="0" borderId="0" xfId="6" applyNumberFormat="1" applyFont="1" applyAlignment="1">
      <alignment vertical="center"/>
    </xf>
    <xf numFmtId="17" fontId="1" fillId="0" borderId="5" xfId="6" applyNumberFormat="1" applyFont="1" applyBorder="1" applyAlignment="1">
      <alignment horizontal="right" vertical="center"/>
    </xf>
    <xf numFmtId="0" fontId="1" fillId="0" borderId="7" xfId="6" applyFont="1" applyBorder="1" applyAlignment="1">
      <alignment horizontal="center" vertical="center"/>
    </xf>
    <xf numFmtId="172" fontId="1" fillId="0" borderId="3" xfId="18" applyNumberFormat="1" applyFont="1" applyBorder="1" applyAlignment="1">
      <alignment horizontal="right" vertical="center"/>
    </xf>
    <xf numFmtId="0" fontId="1" fillId="0" borderId="4" xfId="6" applyFont="1" applyBorder="1" applyAlignment="1">
      <alignment vertical="center"/>
    </xf>
    <xf numFmtId="172" fontId="1" fillId="0" borderId="8" xfId="6" applyNumberFormat="1" applyFont="1" applyBorder="1" applyAlignment="1">
      <alignment horizontal="right" vertical="center"/>
    </xf>
    <xf numFmtId="172" fontId="1" fillId="0" borderId="10" xfId="6" applyNumberFormat="1" applyFont="1" applyBorder="1" applyAlignment="1">
      <alignment vertical="center"/>
    </xf>
    <xf numFmtId="9" fontId="1" fillId="0" borderId="10" xfId="17" applyFont="1" applyBorder="1" applyAlignment="1">
      <alignment horizontal="center" vertical="center"/>
    </xf>
    <xf numFmtId="0" fontId="1" fillId="0" borderId="7" xfId="6" applyFont="1" applyBorder="1" applyAlignment="1">
      <alignment horizontal="left" vertical="center"/>
    </xf>
    <xf numFmtId="0" fontId="1" fillId="0" borderId="6" xfId="6" applyFont="1" applyBorder="1" applyAlignment="1">
      <alignment horizontal="center" vertical="center"/>
    </xf>
    <xf numFmtId="10" fontId="10" fillId="0" borderId="9" xfId="17" applyNumberFormat="1" applyFont="1" applyBorder="1" applyAlignment="1">
      <alignment vertical="center"/>
    </xf>
    <xf numFmtId="0" fontId="18" fillId="5" borderId="12" xfId="0" applyFont="1" applyFill="1" applyBorder="1"/>
    <xf numFmtId="179" fontId="18" fillId="5" borderId="13" xfId="23" applyNumberFormat="1" applyFont="1" applyFill="1" applyBorder="1"/>
    <xf numFmtId="0" fontId="18" fillId="5" borderId="11" xfId="0" applyFont="1" applyFill="1" applyBorder="1" applyAlignment="1">
      <alignment horizontal="center"/>
    </xf>
    <xf numFmtId="179" fontId="0" fillId="0" borderId="0" xfId="23" applyNumberFormat="1" applyFont="1" applyBorder="1"/>
    <xf numFmtId="175" fontId="0" fillId="0" borderId="0" xfId="17" applyNumberFormat="1" applyFont="1"/>
    <xf numFmtId="0" fontId="28" fillId="0" borderId="1" xfId="0" applyFont="1" applyBorder="1"/>
    <xf numFmtId="179" fontId="0" fillId="0" borderId="1" xfId="23" applyNumberFormat="1" applyFont="1" applyBorder="1"/>
    <xf numFmtId="10" fontId="0" fillId="0" borderId="1" xfId="17" applyNumberFormat="1" applyFont="1" applyBorder="1" applyAlignment="1">
      <alignment horizontal="center"/>
    </xf>
    <xf numFmtId="172" fontId="28" fillId="0" borderId="1" xfId="18" applyNumberFormat="1" applyFont="1" applyFill="1" applyBorder="1" applyAlignment="1">
      <alignment horizontal="right"/>
    </xf>
    <xf numFmtId="17" fontId="0" fillId="0" borderId="0" xfId="0" applyNumberFormat="1"/>
    <xf numFmtId="180" fontId="0" fillId="0" borderId="0" xfId="0" applyNumberFormat="1"/>
    <xf numFmtId="0" fontId="18" fillId="5" borderId="1" xfId="0" applyFont="1" applyFill="1" applyBorder="1" applyAlignment="1">
      <alignment horizontal="center"/>
    </xf>
    <xf numFmtId="6" fontId="0" fillId="0" borderId="1" xfId="0" applyNumberFormat="1" applyBorder="1" applyAlignment="1">
      <alignment horizontal="center"/>
    </xf>
    <xf numFmtId="172" fontId="0" fillId="0" borderId="0" xfId="18" applyNumberFormat="1" applyFont="1"/>
    <xf numFmtId="0" fontId="18" fillId="5" borderId="0" xfId="0" applyFont="1" applyFill="1" applyAlignment="1">
      <alignment horizontal="center"/>
    </xf>
    <xf numFmtId="180" fontId="0" fillId="0" borderId="7" xfId="0" applyNumberFormat="1" applyBorder="1"/>
    <xf numFmtId="0" fontId="0" fillId="0" borderId="7" xfId="0" applyBorder="1"/>
    <xf numFmtId="0" fontId="0" fillId="0" borderId="6" xfId="0" applyBorder="1"/>
    <xf numFmtId="6" fontId="0" fillId="0" borderId="0" xfId="0" applyNumberFormat="1"/>
    <xf numFmtId="179" fontId="0" fillId="0" borderId="10" xfId="0" applyNumberFormat="1" applyBorder="1"/>
    <xf numFmtId="0" fontId="0" fillId="0" borderId="10" xfId="0" applyBorder="1"/>
    <xf numFmtId="0" fontId="0" fillId="0" borderId="9" xfId="0" applyBorder="1"/>
    <xf numFmtId="0" fontId="18" fillId="0" borderId="5" xfId="0" applyFont="1" applyBorder="1"/>
    <xf numFmtId="0" fontId="18" fillId="0" borderId="3" xfId="0" applyFont="1" applyBorder="1"/>
    <xf numFmtId="0" fontId="18" fillId="0" borderId="8" xfId="0" applyFont="1" applyBorder="1"/>
    <xf numFmtId="6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0" fontId="28" fillId="0" borderId="0" xfId="0" applyFont="1"/>
    <xf numFmtId="172" fontId="28" fillId="0" borderId="0" xfId="18" applyNumberFormat="1" applyFont="1" applyFill="1" applyBorder="1" applyAlignment="1">
      <alignment horizontal="right"/>
    </xf>
    <xf numFmtId="180" fontId="0" fillId="0" borderId="6" xfId="0" applyNumberFormat="1" applyBorder="1"/>
    <xf numFmtId="6" fontId="0" fillId="0" borderId="4" xfId="0" applyNumberFormat="1" applyBorder="1"/>
    <xf numFmtId="179" fontId="0" fillId="0" borderId="9" xfId="0" applyNumberFormat="1" applyBorder="1"/>
    <xf numFmtId="179" fontId="0" fillId="0" borderId="0" xfId="0" applyNumberFormat="1"/>
    <xf numFmtId="179" fontId="0" fillId="0" borderId="7" xfId="0" applyNumberFormat="1" applyBorder="1"/>
    <xf numFmtId="179" fontId="0" fillId="0" borderId="6" xfId="0" applyNumberFormat="1" applyBorder="1"/>
    <xf numFmtId="179" fontId="0" fillId="0" borderId="4" xfId="0" applyNumberFormat="1" applyBorder="1"/>
    <xf numFmtId="0" fontId="18" fillId="0" borderId="20" xfId="0" applyFont="1" applyBorder="1"/>
    <xf numFmtId="0" fontId="18" fillId="0" borderId="25" xfId="0" applyFont="1" applyBorder="1"/>
    <xf numFmtId="0" fontId="18" fillId="0" borderId="24" xfId="0" applyFont="1" applyBorder="1"/>
    <xf numFmtId="180" fontId="18" fillId="0" borderId="24" xfId="0" applyNumberFormat="1" applyFont="1" applyBorder="1"/>
    <xf numFmtId="180" fontId="18" fillId="0" borderId="21" xfId="0" applyNumberFormat="1" applyFont="1" applyBorder="1"/>
    <xf numFmtId="0" fontId="18" fillId="0" borderId="26" xfId="0" applyFont="1" applyBorder="1"/>
    <xf numFmtId="6" fontId="18" fillId="0" borderId="26" xfId="0" applyNumberFormat="1" applyFont="1" applyBorder="1"/>
    <xf numFmtId="6" fontId="18" fillId="0" borderId="27" xfId="0" applyNumberFormat="1" applyFont="1" applyBorder="1"/>
    <xf numFmtId="6" fontId="8" fillId="0" borderId="0" xfId="22" applyNumberFormat="1" applyFont="1" applyFill="1" applyBorder="1" applyAlignment="1">
      <alignment vertical="center"/>
    </xf>
    <xf numFmtId="42" fontId="25" fillId="0" borderId="0" xfId="22" applyFont="1" applyBorder="1"/>
    <xf numFmtId="177" fontId="25" fillId="0" borderId="0" xfId="2" applyNumberFormat="1" applyFont="1" applyBorder="1"/>
    <xf numFmtId="177" fontId="24" fillId="0" borderId="0" xfId="0" applyNumberFormat="1" applyFont="1"/>
    <xf numFmtId="42" fontId="25" fillId="0" borderId="2" xfId="22" applyFont="1" applyBorder="1"/>
    <xf numFmtId="42" fontId="24" fillId="0" borderId="14" xfId="22" applyFont="1" applyBorder="1"/>
    <xf numFmtId="0" fontId="0" fillId="0" borderId="12" xfId="0" applyBorder="1"/>
    <xf numFmtId="15" fontId="0" fillId="0" borderId="11" xfId="0" applyNumberFormat="1" applyBorder="1"/>
    <xf numFmtId="42" fontId="0" fillId="0" borderId="7" xfId="0" applyNumberFormat="1" applyBorder="1"/>
    <xf numFmtId="178" fontId="0" fillId="0" borderId="7" xfId="0" applyNumberFormat="1" applyBorder="1"/>
    <xf numFmtId="42" fontId="0" fillId="0" borderId="6" xfId="0" applyNumberFormat="1" applyBorder="1"/>
    <xf numFmtId="42" fontId="0" fillId="0" borderId="4" xfId="0" applyNumberFormat="1" applyBorder="1"/>
    <xf numFmtId="0" fontId="18" fillId="0" borderId="0" xfId="0" applyFont="1"/>
    <xf numFmtId="17" fontId="0" fillId="5" borderId="0" xfId="0" applyNumberFormat="1" applyFill="1"/>
    <xf numFmtId="9" fontId="8" fillId="0" borderId="0" xfId="17" applyFont="1" applyFill="1" applyBorder="1" applyAlignment="1">
      <alignment vertical="center"/>
    </xf>
    <xf numFmtId="175" fontId="0" fillId="0" borderId="0" xfId="0" applyNumberFormat="1"/>
    <xf numFmtId="0" fontId="0" fillId="3" borderId="3" xfId="0" applyFill="1" applyBorder="1"/>
    <xf numFmtId="0" fontId="0" fillId="3" borderId="5" xfId="0" applyFill="1" applyBorder="1"/>
    <xf numFmtId="0" fontId="0" fillId="3" borderId="8" xfId="0" applyFill="1" applyBorder="1"/>
    <xf numFmtId="10" fontId="18" fillId="3" borderId="6" xfId="0" applyNumberFormat="1" applyFont="1" applyFill="1" applyBorder="1"/>
    <xf numFmtId="10" fontId="18" fillId="3" borderId="4" xfId="17" applyNumberFormat="1" applyFont="1" applyFill="1" applyBorder="1"/>
    <xf numFmtId="10" fontId="18" fillId="3" borderId="9" xfId="17" applyNumberFormat="1" applyFont="1" applyFill="1" applyBorder="1"/>
    <xf numFmtId="10" fontId="0" fillId="0" borderId="0" xfId="0" applyNumberFormat="1" applyAlignment="1">
      <alignment horizontal="center"/>
    </xf>
    <xf numFmtId="0" fontId="18" fillId="0" borderId="12" xfId="0" applyFont="1" applyBorder="1"/>
    <xf numFmtId="10" fontId="18" fillId="0" borderId="11" xfId="0" applyNumberFormat="1" applyFont="1" applyBorder="1"/>
    <xf numFmtId="175" fontId="1" fillId="0" borderId="0" xfId="17" applyNumberFormat="1" applyFont="1" applyFill="1" applyBorder="1" applyAlignment="1">
      <alignment vertical="center"/>
    </xf>
    <xf numFmtId="10" fontId="1" fillId="0" borderId="0" xfId="18" applyNumberFormat="1" applyFont="1" applyFill="1" applyBorder="1" applyAlignment="1">
      <alignment vertical="center"/>
    </xf>
    <xf numFmtId="175" fontId="1" fillId="0" borderId="0" xfId="0" applyNumberFormat="1" applyFont="1" applyAlignment="1">
      <alignment vertical="center"/>
    </xf>
    <xf numFmtId="178" fontId="0" fillId="0" borderId="6" xfId="0" applyNumberFormat="1" applyBorder="1"/>
    <xf numFmtId="17" fontId="25" fillId="0" borderId="0" xfId="0" applyNumberFormat="1" applyFont="1" applyAlignment="1">
      <alignment vertical="center" wrapText="1"/>
    </xf>
    <xf numFmtId="42" fontId="7" fillId="3" borderId="8" xfId="22" applyFont="1" applyFill="1" applyBorder="1" applyAlignment="1">
      <alignment vertical="center"/>
    </xf>
    <xf numFmtId="42" fontId="7" fillId="3" borderId="10" xfId="22" applyFont="1" applyFill="1" applyBorder="1" applyAlignment="1">
      <alignment vertical="center"/>
    </xf>
    <xf numFmtId="42" fontId="7" fillId="3" borderId="9" xfId="22" applyFont="1" applyFill="1" applyBorder="1" applyAlignment="1">
      <alignment vertical="center"/>
    </xf>
    <xf numFmtId="17" fontId="6" fillId="0" borderId="0" xfId="1" applyNumberFormat="1" applyFont="1" applyAlignment="1">
      <alignment horizontal="left"/>
    </xf>
    <xf numFmtId="15" fontId="6" fillId="0" borderId="0" xfId="1" applyNumberFormat="1" applyFont="1" applyAlignment="1">
      <alignment horizontal="left"/>
    </xf>
    <xf numFmtId="0" fontId="6" fillId="0" borderId="0" xfId="1" applyFont="1" applyAlignment="1">
      <alignment horizontal="center"/>
    </xf>
    <xf numFmtId="14" fontId="5" fillId="0" borderId="0" xfId="1" applyNumberFormat="1" applyFont="1" applyAlignment="1">
      <alignment horizontal="center" vertical="center"/>
    </xf>
    <xf numFmtId="14" fontId="5" fillId="3" borderId="0" xfId="1" applyNumberFormat="1" applyFont="1" applyFill="1" applyAlignment="1">
      <alignment horizontal="center" vertical="center"/>
    </xf>
    <xf numFmtId="14" fontId="6" fillId="0" borderId="0" xfId="1" applyNumberFormat="1" applyFont="1" applyAlignment="1">
      <alignment vertical="center"/>
    </xf>
    <xf numFmtId="14" fontId="5" fillId="4" borderId="0" xfId="1" applyNumberFormat="1" applyFont="1" applyFill="1" applyAlignment="1">
      <alignment horizontal="center" vertical="center"/>
    </xf>
    <xf numFmtId="14" fontId="5" fillId="4" borderId="14" xfId="1" applyNumberFormat="1" applyFont="1" applyFill="1" applyBorder="1" applyAlignment="1">
      <alignment horizontal="center" vertical="center"/>
    </xf>
    <xf numFmtId="175" fontId="18" fillId="0" borderId="0" xfId="0" applyNumberFormat="1" applyFont="1" applyAlignment="1">
      <alignment horizontal="center"/>
    </xf>
    <xf numFmtId="0" fontId="10" fillId="0" borderId="0" xfId="6" applyFont="1" applyAlignment="1">
      <alignment horizontal="center" vertical="center" textRotation="90"/>
    </xf>
  </cellXfs>
  <cellStyles count="24">
    <cellStyle name="Euro" xfId="10" xr:uid="{00000000-0005-0000-0000-000000000000}"/>
    <cellStyle name="Millares" xfId="18" builtinId="3"/>
    <cellStyle name="Millares [0] 2" xfId="3" xr:uid="{00000000-0005-0000-0000-000002000000}"/>
    <cellStyle name="Millares [0] 3" xfId="12" xr:uid="{00000000-0005-0000-0000-000003000000}"/>
    <cellStyle name="Millares [0] 4" xfId="21" xr:uid="{00000000-0005-0000-0000-000004000000}"/>
    <cellStyle name="Millares 2" xfId="2" xr:uid="{00000000-0005-0000-0000-000005000000}"/>
    <cellStyle name="Millares 2 2" xfId="13" xr:uid="{00000000-0005-0000-0000-000006000000}"/>
    <cellStyle name="Millares 3" xfId="8" xr:uid="{00000000-0005-0000-0000-000007000000}"/>
    <cellStyle name="Millares 4" xfId="11" xr:uid="{00000000-0005-0000-0000-000008000000}"/>
    <cellStyle name="Millares 5" xfId="16" xr:uid="{00000000-0005-0000-0000-000009000000}"/>
    <cellStyle name="Millares 6" xfId="20" xr:uid="{00000000-0005-0000-0000-00000A000000}"/>
    <cellStyle name="Moneda" xfId="23" builtinId="4"/>
    <cellStyle name="Moneda [0]" xfId="22" builtinId="7"/>
    <cellStyle name="Moneda 2" xfId="5" xr:uid="{00000000-0005-0000-0000-00000B000000}"/>
    <cellStyle name="Moneda 3" xfId="14" xr:uid="{00000000-0005-0000-0000-00000C000000}"/>
    <cellStyle name="Normal" xfId="0" builtinId="0"/>
    <cellStyle name="Normal 11" xfId="15" xr:uid="{00000000-0005-0000-0000-00000E000000}"/>
    <cellStyle name="Normal 2" xfId="1" xr:uid="{00000000-0005-0000-0000-00000F000000}"/>
    <cellStyle name="Normal 3" xfId="6" xr:uid="{00000000-0005-0000-0000-000010000000}"/>
    <cellStyle name="Normal 4" xfId="19" xr:uid="{00000000-0005-0000-0000-000011000000}"/>
    <cellStyle name="Porcentaje" xfId="17" builtinId="5"/>
    <cellStyle name="Porcentaje 2" xfId="4" xr:uid="{00000000-0005-0000-0000-000013000000}"/>
    <cellStyle name="Porcentaje 3" xfId="7" xr:uid="{00000000-0005-0000-0000-000014000000}"/>
    <cellStyle name="Porcentual 2" xfId="9" xr:uid="{00000000-0005-0000-0000-000015000000}"/>
  </cellStyles>
  <dxfs count="0"/>
  <tableStyles count="0" defaultTableStyle="TableStyleMedium2" defaultPivotStyle="PivotStyleLight16"/>
  <colors>
    <mruColors>
      <color rgb="FF660066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5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Y:\K:\USERS\INDUSTRIA\BASES\INDICE%20PRODUCCION%20REAL\INDICE90%20(NUEVO%2098-00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C:\TEMP\ITCR94%20(IPM)%201994=100%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Y:\Y:\TEMP\ITCR94%20(IPM)%201994=100%2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C:\TEMP\PRECIOS%20PROM94=100copi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Y:\Y:\TEMP\PRECIOS%20PROM94=100copi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C:\users\LCHARRVE\LFCH\varios\BOLETIN1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Y:\Y:\users\LCHARRVE\LFCH\varios\BOLETIN1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C:\USERS\DOCSEGUIMACRO\RECIBIDOS\DICIEMBRE\CAMBIARIA\CAMSEG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Y:\Y:\USERS\DOCSEGUIMACRO\RECIBIDOS\DICIEMBRE\CAMBIARIA\CAMSEG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:\D:\Y:\Y:\Y:\K:\users\Lcharrve\REVISTA\CONSOLIDADO\FPjul9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s"/>
      <sheetName val="VAR MENSUAL"/>
      <sheetName val="VAR ANUAL"/>
      <sheetName val="VAR ACUMULA CORRIDA"/>
      <sheetName val="VAR ACUMULA ANUAL"/>
      <sheetName val="EJERCICIO CH ACUM VAR% "/>
      <sheetName val="Table 17 Var anual"/>
      <sheetName val="Tabla 17 Promedio"/>
      <sheetName val="Promedio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SAS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SAS"/>
      <sheetName val="DIARIO"/>
      <sheetName val="ITCR FIN DE"/>
      <sheetName val="ITCRIPC(NT)"/>
      <sheetName val="ITCRIPP(NT)"/>
      <sheetName val="GRAFICO ITCR"/>
      <sheetName val="EST. IPM - IPC"/>
      <sheetName val="grfipc"/>
      <sheetName val="ITCRIPP(T)"/>
      <sheetName val="ITCRIPC(T)"/>
      <sheetName val="revista"/>
      <sheetName val="ITCR(TR-NTR)"/>
      <sheetName val="ITCRFMI"/>
      <sheetName val="Gráfico3"/>
      <sheetName val="RESULTADOS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PM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PM"/>
      <sheetName val="IPC"/>
      <sheetName val="EMPALMES"/>
      <sheetName val="WPI"/>
    </sheetNames>
    <sheetDataSet>
      <sheetData sheetId="0">
        <row r="1">
          <cell r="A1" t="str">
            <v>CODIGO SERIE</v>
          </cell>
          <cell r="B1" t="str">
            <v>63...</v>
          </cell>
          <cell r="C1" t="str">
            <v>63...</v>
          </cell>
          <cell r="D1" t="str">
            <v>63...</v>
          </cell>
          <cell r="E1" t="str">
            <v>63...</v>
          </cell>
          <cell r="F1" t="str">
            <v>63...</v>
          </cell>
          <cell r="G1" t="str">
            <v>64...</v>
          </cell>
          <cell r="H1" t="str">
            <v>63...</v>
          </cell>
          <cell r="I1" t="str">
            <v>63A..</v>
          </cell>
          <cell r="J1" t="str">
            <v>63...</v>
          </cell>
          <cell r="K1" t="str">
            <v>63...</v>
          </cell>
          <cell r="L1" t="str">
            <v>63...</v>
          </cell>
          <cell r="M1" t="str">
            <v>63...</v>
          </cell>
          <cell r="O1" t="str">
            <v>63...</v>
          </cell>
          <cell r="P1" t="str">
            <v>63...</v>
          </cell>
          <cell r="Q1" t="str">
            <v>64...</v>
          </cell>
          <cell r="R1" t="str">
            <v>63...</v>
          </cell>
          <cell r="S1" t="str">
            <v>63...</v>
          </cell>
          <cell r="T1" t="str">
            <v>64...</v>
          </cell>
          <cell r="U1" t="str">
            <v>64...</v>
          </cell>
          <cell r="V1" t="str">
            <v>63...</v>
          </cell>
        </row>
        <row r="2">
          <cell r="A2" t="str">
            <v>CODIGO PAÍS</v>
          </cell>
          <cell r="B2" t="str">
            <v>111</v>
          </cell>
          <cell r="C2" t="str">
            <v>134</v>
          </cell>
          <cell r="D2" t="str">
            <v>158</v>
          </cell>
          <cell r="E2" t="str">
            <v>138</v>
          </cell>
          <cell r="F2" t="str">
            <v>184</v>
          </cell>
          <cell r="G2" t="str">
            <v>132</v>
          </cell>
          <cell r="H2" t="str">
            <v>112</v>
          </cell>
          <cell r="I2" t="str">
            <v>136</v>
          </cell>
          <cell r="J2" t="str">
            <v>124</v>
          </cell>
          <cell r="K2" t="str">
            <v>146</v>
          </cell>
          <cell r="L2" t="str">
            <v>156</v>
          </cell>
          <cell r="M2" t="str">
            <v>144</v>
          </cell>
          <cell r="O2" t="str">
            <v>273</v>
          </cell>
          <cell r="P2" t="str">
            <v>299</v>
          </cell>
          <cell r="Q2" t="str">
            <v>248</v>
          </cell>
          <cell r="R2" t="str">
            <v>223</v>
          </cell>
          <cell r="S2" t="str">
            <v>228</v>
          </cell>
          <cell r="T2" t="str">
            <v>293</v>
          </cell>
          <cell r="U2" t="str">
            <v>283</v>
          </cell>
          <cell r="V2" t="str">
            <v>213</v>
          </cell>
        </row>
        <row r="3">
          <cell r="A3" t="str">
            <v>CODIGO</v>
          </cell>
        </row>
        <row r="4">
          <cell r="A4" t="str">
            <v>PAIS</v>
          </cell>
          <cell r="B4" t="str">
            <v>USA</v>
          </cell>
          <cell r="C4" t="str">
            <v>ALEMANIA</v>
          </cell>
          <cell r="D4" t="str">
            <v>JAPON</v>
          </cell>
          <cell r="E4" t="str">
            <v>HOLANDA</v>
          </cell>
          <cell r="F4" t="str">
            <v>ESPANA</v>
          </cell>
          <cell r="G4" t="str">
            <v>FRANCIA</v>
          </cell>
          <cell r="H4" t="str">
            <v>REINO U.</v>
          </cell>
          <cell r="I4" t="str">
            <v>ITALIA</v>
          </cell>
          <cell r="J4" t="str">
            <v>BELGICA</v>
          </cell>
          <cell r="K4" t="str">
            <v>SUIZA</v>
          </cell>
          <cell r="L4" t="str">
            <v>CANADA</v>
          </cell>
          <cell r="M4" t="str">
            <v>SUECIA</v>
          </cell>
          <cell r="N4" t="str">
            <v/>
          </cell>
          <cell r="O4" t="str">
            <v>MEXICO</v>
          </cell>
          <cell r="P4" t="str">
            <v>VENEZUELA</v>
          </cell>
          <cell r="Q4" t="str">
            <v>ECUADOR</v>
          </cell>
          <cell r="R4" t="str">
            <v>BRASIL</v>
          </cell>
          <cell r="S4" t="str">
            <v>CHILE</v>
          </cell>
          <cell r="T4" t="str">
            <v>PERU</v>
          </cell>
          <cell r="U4" t="str">
            <v>PANAMA</v>
          </cell>
          <cell r="V4" t="str">
            <v>ARGENTINA</v>
          </cell>
        </row>
        <row r="5">
          <cell r="A5">
            <v>31747</v>
          </cell>
          <cell r="B5">
            <v>82.797888020980565</v>
          </cell>
          <cell r="C5">
            <v>90.36436276816832</v>
          </cell>
          <cell r="D5">
            <v>104.59886540271191</v>
          </cell>
          <cell r="E5">
            <v>91.224949774120432</v>
          </cell>
          <cell r="F5">
            <v>81.920707257246221</v>
          </cell>
          <cell r="G5">
            <v>81.222316558271274</v>
          </cell>
          <cell r="H5">
            <v>73.053255085399655</v>
          </cell>
          <cell r="I5">
            <v>69.082385398020335</v>
          </cell>
          <cell r="J5">
            <v>98.936102584903892</v>
          </cell>
          <cell r="K5">
            <v>91.596271035341502</v>
          </cell>
          <cell r="L5">
            <v>83.921329448517852</v>
          </cell>
          <cell r="M5">
            <v>73.384926231846507</v>
          </cell>
          <cell r="O5">
            <v>12.304143436029321</v>
          </cell>
          <cell r="P5">
            <v>7.1000870707738404</v>
          </cell>
          <cell r="Q5">
            <v>4.909975179795004</v>
          </cell>
          <cell r="R5">
            <v>5.180377402216365E-7</v>
          </cell>
          <cell r="S5">
            <v>38.020257220917756</v>
          </cell>
          <cell r="T5">
            <v>5.5878856302097007E-4</v>
          </cell>
          <cell r="U5">
            <v>93.533529213964911</v>
          </cell>
          <cell r="V5">
            <v>8.1812244706614811E-3</v>
          </cell>
        </row>
        <row r="6">
          <cell r="A6">
            <v>31778</v>
          </cell>
          <cell r="B6">
            <v>83.462264856103062</v>
          </cell>
          <cell r="C6">
            <v>89.985873482186378</v>
          </cell>
          <cell r="D6">
            <v>103.76871542988557</v>
          </cell>
          <cell r="E6">
            <v>91.319483495813614</v>
          </cell>
          <cell r="F6">
            <v>82.101348643512324</v>
          </cell>
          <cell r="G6">
            <v>81.966564575593111</v>
          </cell>
          <cell r="H6">
            <v>73.744066567444349</v>
          </cell>
          <cell r="I6">
            <v>69.845061355348875</v>
          </cell>
          <cell r="J6">
            <v>98.096366887009907</v>
          </cell>
          <cell r="K6">
            <v>90.791912957984678</v>
          </cell>
          <cell r="L6">
            <v>84.376433871857245</v>
          </cell>
          <cell r="M6">
            <v>74.043087552939767</v>
          </cell>
          <cell r="O6">
            <v>13.221579310596368</v>
          </cell>
          <cell r="P6">
            <v>7.473523875294938</v>
          </cell>
          <cell r="Q6">
            <v>4.998369144934304</v>
          </cell>
          <cell r="R6">
            <v>5.7117097030218014E-7</v>
          </cell>
          <cell r="S6">
            <v>37.702774869548563</v>
          </cell>
          <cell r="T6">
            <v>5.9550721555452421E-4</v>
          </cell>
          <cell r="U6">
            <v>93.64787324300606</v>
          </cell>
          <cell r="V6">
            <v>8.6158002796441081E-3</v>
          </cell>
        </row>
        <row r="7">
          <cell r="A7">
            <v>31809</v>
          </cell>
          <cell r="B7">
            <v>83.877499654040221</v>
          </cell>
          <cell r="C7">
            <v>89.796628349997761</v>
          </cell>
          <cell r="D7">
            <v>103.65012211593394</v>
          </cell>
          <cell r="E7">
            <v>91.035883285523695</v>
          </cell>
          <cell r="F7">
            <v>82.191668881956844</v>
          </cell>
          <cell r="G7">
            <v>82.115414726129714</v>
          </cell>
          <cell r="H7">
            <v>74.003120657368669</v>
          </cell>
          <cell r="I7">
            <v>69.965483874927074</v>
          </cell>
          <cell r="J7">
            <v>97.714669128907531</v>
          </cell>
          <cell r="K7">
            <v>90.590823193588591</v>
          </cell>
          <cell r="L7">
            <v>84.103371767119611</v>
          </cell>
          <cell r="M7">
            <v>74.207627214562876</v>
          </cell>
          <cell r="O7">
            <v>14.007250658543047</v>
          </cell>
          <cell r="P7">
            <v>8.067192590930695</v>
          </cell>
          <cell r="Q7">
            <v>5.1250372165191971</v>
          </cell>
          <cell r="R7">
            <v>6.2910517444354728E-7</v>
          </cell>
          <cell r="S7">
            <v>38.034688007768061</v>
          </cell>
          <cell r="T7">
            <v>6.2855494820827495E-4</v>
          </cell>
          <cell r="U7">
            <v>93.590700751769972</v>
          </cell>
          <cell r="V7">
            <v>9.2101006993550501E-3</v>
          </cell>
        </row>
        <row r="8">
          <cell r="A8">
            <v>31837</v>
          </cell>
          <cell r="B8">
            <v>84.043593380144586</v>
          </cell>
          <cell r="C8">
            <v>89.891250916092076</v>
          </cell>
          <cell r="D8">
            <v>103.76871542988557</v>
          </cell>
          <cell r="E8">
            <v>91.035883285523695</v>
          </cell>
          <cell r="F8">
            <v>82.281989120401349</v>
          </cell>
          <cell r="G8">
            <v>82.214647248033714</v>
          </cell>
          <cell r="H8">
            <v>74.175823096194975</v>
          </cell>
          <cell r="I8">
            <v>70.045765554645854</v>
          </cell>
          <cell r="J8">
            <v>98.172706018584549</v>
          </cell>
          <cell r="K8">
            <v>90.691368075786642</v>
          </cell>
          <cell r="L8">
            <v>84.103371767119611</v>
          </cell>
          <cell r="M8">
            <v>74.043087552939767</v>
          </cell>
          <cell r="O8">
            <v>15.031264605415668</v>
          </cell>
          <cell r="P8">
            <v>8.5603206392531543</v>
          </cell>
          <cell r="Q8">
            <v>5.3893082452922236</v>
          </cell>
          <cell r="R8">
            <v>7.1492160276700436E-7</v>
          </cell>
          <cell r="S8">
            <v>39.10258135667808</v>
          </cell>
          <cell r="T8">
            <v>6.6225067427181609E-4</v>
          </cell>
          <cell r="U8">
            <v>93.81938976328334</v>
          </cell>
          <cell r="V8">
            <v>9.9330104832606597E-3</v>
          </cell>
        </row>
      </sheetData>
      <sheetData sheetId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  <sheetName val="Hoja3"/>
      <sheetName val="BOLETIN11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GRAGICOS"/>
      <sheetName val="Módulo1"/>
    </sheetNames>
    <sheetDataSet>
      <sheetData sheetId="0">
        <row r="3">
          <cell r="B3" t="str">
            <v>Cuadro II-3A</v>
          </cell>
          <cell r="N3" t="str">
            <v>Cuadro II-4A</v>
          </cell>
          <cell r="X3" t="str">
            <v>Cuadro II-5A</v>
          </cell>
        </row>
        <row r="5">
          <cell r="B5" t="str">
            <v>REINTEGROS POR SERVICIOS FINANCIEROS Y NO FINANCIEROS</v>
          </cell>
          <cell r="N5" t="str">
            <v>CUENTA DE CAPITAL</v>
          </cell>
          <cell r="X5" t="str">
            <v>BALANZA CAMBIARIA</v>
          </cell>
        </row>
        <row r="7">
          <cell r="B7" t="str">
            <v>(Valores mensuales)</v>
          </cell>
          <cell r="N7" t="str">
            <v>(Valores mensuales)</v>
          </cell>
          <cell r="X7" t="str">
            <v>(Valores mensuales)</v>
          </cell>
        </row>
        <row r="9">
          <cell r="I9" t="str">
            <v xml:space="preserve">                  (Miles de dólares)</v>
          </cell>
          <cell r="T9" t="str">
            <v>(Miles de pesos)</v>
          </cell>
          <cell r="AD9" t="str">
            <v xml:space="preserve">               (Miles de dólares)</v>
          </cell>
        </row>
        <row r="10">
          <cell r="B10" t="str">
            <v>Período</v>
          </cell>
          <cell r="D10" t="str">
            <v>Turismo</v>
          </cell>
          <cell r="E10" t="str">
            <v>Transferencias</v>
          </cell>
          <cell r="F10" t="str">
            <v>Otros servicios</v>
          </cell>
          <cell r="G10" t="str">
            <v>Servicios</v>
          </cell>
          <cell r="I10" t="str">
            <v>Servicios Totales</v>
          </cell>
          <cell r="N10" t="str">
            <v>Período</v>
          </cell>
          <cell r="P10" t="str">
            <v>Sector</v>
          </cell>
          <cell r="Q10" t="str">
            <v>Inversión</v>
          </cell>
          <cell r="R10" t="str">
            <v>Sector</v>
          </cell>
          <cell r="S10" t="str">
            <v>Operaciones</v>
          </cell>
          <cell r="T10" t="str">
            <v>Financiación</v>
          </cell>
          <cell r="Y10" t="str">
            <v>Período</v>
          </cell>
          <cell r="Z10" t="str">
            <v>Superávit o</v>
          </cell>
          <cell r="AA10" t="str">
            <v xml:space="preserve">  Financiación</v>
          </cell>
          <cell r="AB10" t="str">
            <v>Causaciones</v>
          </cell>
          <cell r="AD10" t="str">
            <v>Variación Reservas Netas</v>
          </cell>
        </row>
        <row r="11">
          <cell r="E11" t="str">
            <v>e ingresos</v>
          </cell>
          <cell r="F11" t="str">
            <v>no financieros</v>
          </cell>
          <cell r="G11" t="str">
            <v>financieros</v>
          </cell>
          <cell r="I11" t="str">
            <v>Mensual</v>
          </cell>
          <cell r="J11" t="str">
            <v xml:space="preserve">   Año corrido</v>
          </cell>
          <cell r="P11" t="str">
            <v>privado¹</v>
          </cell>
          <cell r="Q11" t="str">
            <v>extranjera</v>
          </cell>
          <cell r="R11" t="str">
            <v>oficial¹</v>
          </cell>
          <cell r="S11" t="str">
            <v>especiales²</v>
          </cell>
          <cell r="T11" t="str">
            <v>neta</v>
          </cell>
          <cell r="Z11" t="str">
            <v>déficit en</v>
          </cell>
          <cell r="AA11" t="str">
            <v>neta</v>
          </cell>
          <cell r="AB11" t="str">
            <v>valuac. y prov.</v>
          </cell>
          <cell r="AD11" t="str">
            <v>Mensual</v>
          </cell>
          <cell r="AE11" t="str">
            <v>Año corrido</v>
          </cell>
        </row>
        <row r="12">
          <cell r="E12" t="str">
            <v>personales</v>
          </cell>
          <cell r="Q12" t="str">
            <v>neta</v>
          </cell>
          <cell r="Z12" t="str">
            <v>Cta. Cte.</v>
          </cell>
        </row>
        <row r="13">
          <cell r="C13" t="str">
            <v>Ene/92</v>
          </cell>
          <cell r="D13">
            <v>114511</v>
          </cell>
          <cell r="E13">
            <v>153740</v>
          </cell>
          <cell r="F13">
            <v>29600</v>
          </cell>
          <cell r="G13">
            <v>33905</v>
          </cell>
          <cell r="I13">
            <v>331756</v>
          </cell>
          <cell r="J13">
            <v>331756</v>
          </cell>
          <cell r="O13" t="str">
            <v>Ene/92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Y13" t="str">
            <v>Ene/92</v>
          </cell>
          <cell r="Z13">
            <v>0</v>
          </cell>
          <cell r="AA13">
            <v>0</v>
          </cell>
          <cell r="AB13">
            <v>0</v>
          </cell>
          <cell r="AD13">
            <v>0</v>
          </cell>
          <cell r="AE13">
            <v>0</v>
          </cell>
        </row>
        <row r="14">
          <cell r="C14" t="str">
            <v>Feb</v>
          </cell>
          <cell r="D14">
            <v>67955</v>
          </cell>
          <cell r="E14">
            <v>127936</v>
          </cell>
          <cell r="F14">
            <v>32100</v>
          </cell>
          <cell r="G14">
            <v>34048</v>
          </cell>
          <cell r="I14">
            <v>262039</v>
          </cell>
          <cell r="J14">
            <v>593795</v>
          </cell>
          <cell r="O14" t="str">
            <v>Feb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Y14" t="str">
            <v>Feb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</row>
        <row r="15">
          <cell r="C15" t="str">
            <v>Mar</v>
          </cell>
          <cell r="D15">
            <v>87352</v>
          </cell>
          <cell r="E15">
            <v>161634</v>
          </cell>
          <cell r="F15">
            <v>31400</v>
          </cell>
          <cell r="G15">
            <v>29525</v>
          </cell>
          <cell r="I15">
            <v>309911</v>
          </cell>
          <cell r="J15">
            <v>903706</v>
          </cell>
          <cell r="O15" t="str">
            <v>Mar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Y15" t="str">
            <v>Mar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</row>
        <row r="16">
          <cell r="C16" t="str">
            <v>Abr</v>
          </cell>
          <cell r="D16">
            <v>75665</v>
          </cell>
          <cell r="E16">
            <v>152252</v>
          </cell>
          <cell r="F16">
            <v>33200</v>
          </cell>
          <cell r="G16">
            <v>29504</v>
          </cell>
          <cell r="I16">
            <v>290621</v>
          </cell>
          <cell r="J16">
            <v>1194327</v>
          </cell>
          <cell r="O16" t="str">
            <v>Abr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Y16" t="str">
            <v>Abr</v>
          </cell>
          <cell r="Z16">
            <v>0</v>
          </cell>
          <cell r="AA16">
            <v>0</v>
          </cell>
          <cell r="AB16">
            <v>0</v>
          </cell>
          <cell r="AD16">
            <v>0</v>
          </cell>
          <cell r="AE16">
            <v>0</v>
          </cell>
        </row>
        <row r="17">
          <cell r="C17" t="str">
            <v>May</v>
          </cell>
          <cell r="D17">
            <v>60910</v>
          </cell>
          <cell r="E17">
            <v>187880</v>
          </cell>
          <cell r="F17">
            <v>29400</v>
          </cell>
          <cell r="G17">
            <v>34161</v>
          </cell>
          <cell r="I17">
            <v>312351</v>
          </cell>
          <cell r="J17">
            <v>1506678</v>
          </cell>
          <cell r="O17" t="str">
            <v>May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Y17" t="str">
            <v>May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</row>
        <row r="18">
          <cell r="C18" t="str">
            <v>Jun</v>
          </cell>
          <cell r="D18">
            <v>69787</v>
          </cell>
          <cell r="E18">
            <v>187504</v>
          </cell>
          <cell r="F18">
            <v>26300</v>
          </cell>
          <cell r="G18">
            <v>31825</v>
          </cell>
          <cell r="I18">
            <v>315416</v>
          </cell>
          <cell r="J18">
            <v>1822094</v>
          </cell>
          <cell r="O18" t="str">
            <v>Jun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Y18" t="str">
            <v>Jun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</row>
        <row r="19">
          <cell r="C19" t="str">
            <v>Jul</v>
          </cell>
          <cell r="D19">
            <v>71327</v>
          </cell>
          <cell r="E19">
            <v>150709</v>
          </cell>
          <cell r="F19">
            <v>27800</v>
          </cell>
          <cell r="G19">
            <v>31572</v>
          </cell>
          <cell r="I19">
            <v>281408</v>
          </cell>
          <cell r="J19">
            <v>2103502</v>
          </cell>
          <cell r="O19" t="str">
            <v>Jul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Y19" t="str">
            <v>Jul</v>
          </cell>
          <cell r="Z19">
            <v>0</v>
          </cell>
          <cell r="AA19">
            <v>0</v>
          </cell>
          <cell r="AB19">
            <v>0</v>
          </cell>
          <cell r="AD19">
            <v>0</v>
          </cell>
          <cell r="AE19">
            <v>0</v>
          </cell>
        </row>
        <row r="20">
          <cell r="C20" t="str">
            <v>Ago</v>
          </cell>
          <cell r="D20">
            <v>62021</v>
          </cell>
          <cell r="E20">
            <v>81215</v>
          </cell>
          <cell r="F20">
            <v>28100</v>
          </cell>
          <cell r="G20">
            <v>32021</v>
          </cell>
          <cell r="I20">
            <v>203357</v>
          </cell>
          <cell r="J20">
            <v>2306859</v>
          </cell>
          <cell r="O20" t="str">
            <v>Ago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Y20" t="str">
            <v>Ago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</row>
        <row r="21">
          <cell r="C21" t="str">
            <v>Sep</v>
          </cell>
          <cell r="D21">
            <v>95781</v>
          </cell>
          <cell r="E21">
            <v>103732</v>
          </cell>
          <cell r="F21">
            <v>39900</v>
          </cell>
          <cell r="G21">
            <v>30567</v>
          </cell>
          <cell r="I21">
            <v>269980</v>
          </cell>
          <cell r="J21">
            <v>2576839</v>
          </cell>
          <cell r="O21" t="str">
            <v>Sep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Y21" t="str">
            <v>Sep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</row>
        <row r="22">
          <cell r="C22" t="str">
            <v>Oct</v>
          </cell>
          <cell r="D22">
            <v>26679</v>
          </cell>
          <cell r="E22">
            <v>82878</v>
          </cell>
          <cell r="F22">
            <v>62000</v>
          </cell>
          <cell r="G22">
            <v>43353</v>
          </cell>
          <cell r="I22">
            <v>214910</v>
          </cell>
          <cell r="J22">
            <v>2791749</v>
          </cell>
          <cell r="O22" t="str">
            <v>Oct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Y22" t="str">
            <v>Oct</v>
          </cell>
          <cell r="Z22">
            <v>0</v>
          </cell>
          <cell r="AA22">
            <v>0</v>
          </cell>
          <cell r="AB22">
            <v>0</v>
          </cell>
          <cell r="AD22">
            <v>0</v>
          </cell>
          <cell r="AE22">
            <v>0</v>
          </cell>
        </row>
        <row r="23">
          <cell r="C23" t="str">
            <v>Nov</v>
          </cell>
          <cell r="D23">
            <v>33120</v>
          </cell>
          <cell r="E23">
            <v>80885</v>
          </cell>
          <cell r="F23">
            <v>43100</v>
          </cell>
          <cell r="G23">
            <v>34207</v>
          </cell>
          <cell r="I23">
            <v>191312</v>
          </cell>
          <cell r="J23">
            <v>2983061</v>
          </cell>
          <cell r="O23" t="str">
            <v>Nov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Y23" t="str">
            <v>Nov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</row>
        <row r="24">
          <cell r="C24" t="str">
            <v>Dic</v>
          </cell>
          <cell r="D24">
            <v>32277</v>
          </cell>
          <cell r="E24">
            <v>122500</v>
          </cell>
          <cell r="F24">
            <v>34000</v>
          </cell>
          <cell r="G24">
            <v>31163</v>
          </cell>
          <cell r="I24">
            <v>219940</v>
          </cell>
          <cell r="J24">
            <v>3203001</v>
          </cell>
          <cell r="O24" t="str">
            <v>Dic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Y24" t="str">
            <v>Dic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</row>
        <row r="25">
          <cell r="C25" t="str">
            <v>Ene/93</v>
          </cell>
          <cell r="D25">
            <v>42301.246950000001</v>
          </cell>
          <cell r="E25">
            <v>50717.076639999999</v>
          </cell>
          <cell r="F25">
            <v>25797.451659999999</v>
          </cell>
          <cell r="G25">
            <v>3826.4597199999998</v>
          </cell>
          <cell r="I25">
            <v>122642.23497</v>
          </cell>
          <cell r="J25">
            <v>122642.23497</v>
          </cell>
          <cell r="O25" t="str">
            <v>Ene/93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Y25" t="str">
            <v>Ene/93</v>
          </cell>
          <cell r="Z25">
            <v>0</v>
          </cell>
          <cell r="AA25">
            <v>0</v>
          </cell>
          <cell r="AB25">
            <v>0</v>
          </cell>
          <cell r="AD25">
            <v>0</v>
          </cell>
          <cell r="AE25">
            <v>0</v>
          </cell>
        </row>
        <row r="26">
          <cell r="C26" t="str">
            <v>Feb</v>
          </cell>
          <cell r="D26">
            <v>40683.953419999998</v>
          </cell>
          <cell r="E26">
            <v>84177.152990000002</v>
          </cell>
          <cell r="F26">
            <v>33469.500160000003</v>
          </cell>
          <cell r="G26">
            <v>19947.53514</v>
          </cell>
          <cell r="I26">
            <v>178278.14171</v>
          </cell>
          <cell r="J26">
            <v>300920.37667999999</v>
          </cell>
          <cell r="O26" t="str">
            <v>Feb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Y26" t="str">
            <v>Feb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</row>
        <row r="27">
          <cell r="C27" t="str">
            <v>Mar</v>
          </cell>
          <cell r="D27">
            <v>65350.022790000003</v>
          </cell>
          <cell r="E27">
            <v>93550.699630000003</v>
          </cell>
          <cell r="F27">
            <v>48519.601139999999</v>
          </cell>
          <cell r="G27">
            <v>19575.386450000002</v>
          </cell>
          <cell r="I27">
            <v>226995.71001000001</v>
          </cell>
          <cell r="J27">
            <v>527916.08669000003</v>
          </cell>
          <cell r="O27" t="str">
            <v>Mar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Y27" t="str">
            <v>Mar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</row>
        <row r="28">
          <cell r="C28" t="str">
            <v>Abr</v>
          </cell>
          <cell r="D28">
            <v>57920.03671</v>
          </cell>
          <cell r="E28">
            <v>118624.52353000001</v>
          </cell>
          <cell r="F28">
            <v>44640.802329999999</v>
          </cell>
          <cell r="G28">
            <v>34349.11073</v>
          </cell>
          <cell r="I28">
            <v>255534.47330000001</v>
          </cell>
          <cell r="J28">
            <v>783450.55998999998</v>
          </cell>
          <cell r="O28" t="str">
            <v>Abr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Y28" t="str">
            <v>Abr</v>
          </cell>
          <cell r="Z28">
            <v>0</v>
          </cell>
          <cell r="AA28">
            <v>0</v>
          </cell>
          <cell r="AB28">
            <v>0</v>
          </cell>
          <cell r="AD28">
            <v>0</v>
          </cell>
          <cell r="AE28">
            <v>0</v>
          </cell>
        </row>
        <row r="29">
          <cell r="C29" t="str">
            <v>May</v>
          </cell>
          <cell r="D29">
            <v>81486.929959999994</v>
          </cell>
          <cell r="E29">
            <v>166883.22302999999</v>
          </cell>
          <cell r="F29">
            <v>51822.981200000002</v>
          </cell>
          <cell r="G29">
            <v>49345.340120000001</v>
          </cell>
          <cell r="I29">
            <v>349538.47431000002</v>
          </cell>
          <cell r="J29">
            <v>1132989.0342999999</v>
          </cell>
          <cell r="O29" t="str">
            <v>May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Y29" t="str">
            <v>May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</row>
        <row r="30">
          <cell r="C30" t="str">
            <v>Jun</v>
          </cell>
          <cell r="D30">
            <v>77198.400869999998</v>
          </cell>
          <cell r="E30">
            <v>196376.38672000001</v>
          </cell>
          <cell r="F30">
            <v>76262.833329999994</v>
          </cell>
          <cell r="G30">
            <v>72506.699349999995</v>
          </cell>
          <cell r="I30">
            <v>422344.32027000003</v>
          </cell>
          <cell r="J30">
            <v>1555333.35457</v>
          </cell>
          <cell r="O30" t="str">
            <v>Jun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Y30" t="str">
            <v>Jun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</row>
        <row r="31">
          <cell r="C31" t="str">
            <v>Jul</v>
          </cell>
          <cell r="D31">
            <v>71646.485990000001</v>
          </cell>
          <cell r="E31">
            <v>96500.261679999996</v>
          </cell>
          <cell r="F31">
            <v>54008.703730000001</v>
          </cell>
          <cell r="G31">
            <v>49172.853779999998</v>
          </cell>
          <cell r="I31">
            <v>271328.30518000002</v>
          </cell>
          <cell r="J31">
            <v>1826661.6597500001</v>
          </cell>
          <cell r="O31" t="str">
            <v>Jul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Y31" t="str">
            <v>Jul</v>
          </cell>
          <cell r="Z31">
            <v>0</v>
          </cell>
          <cell r="AA31">
            <v>0</v>
          </cell>
          <cell r="AB31">
            <v>0</v>
          </cell>
          <cell r="AD31">
            <v>0</v>
          </cell>
          <cell r="AE31">
            <v>0</v>
          </cell>
        </row>
        <row r="32">
          <cell r="C32" t="str">
            <v>Ago</v>
          </cell>
          <cell r="D32">
            <v>74645.982380000001</v>
          </cell>
          <cell r="E32">
            <v>80957.482440000007</v>
          </cell>
          <cell r="F32">
            <v>41071.064689999999</v>
          </cell>
          <cell r="G32">
            <v>72102.743210000001</v>
          </cell>
          <cell r="I32">
            <v>268777.27272000001</v>
          </cell>
          <cell r="J32">
            <v>2095438.9324700001</v>
          </cell>
          <cell r="O32" t="str">
            <v>Ago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Y32" t="str">
            <v>Ago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</row>
        <row r="33">
          <cell r="C33" t="str">
            <v>Sep</v>
          </cell>
          <cell r="D33">
            <v>61686.985249999998</v>
          </cell>
          <cell r="E33">
            <v>94210.686660000007</v>
          </cell>
          <cell r="F33">
            <v>49176.18219</v>
          </cell>
          <cell r="G33">
            <v>52466.730109999997</v>
          </cell>
          <cell r="I33">
            <v>257540.58421</v>
          </cell>
          <cell r="J33">
            <v>2352979.5166800003</v>
          </cell>
          <cell r="O33" t="str">
            <v>Sep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Y33" t="str">
            <v>Sep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</row>
        <row r="34">
          <cell r="C34" t="str">
            <v>Oct</v>
          </cell>
          <cell r="D34">
            <v>49725.894390000001</v>
          </cell>
          <cell r="E34">
            <v>50325.549939999997</v>
          </cell>
          <cell r="F34">
            <v>59841.582900000001</v>
          </cell>
          <cell r="G34">
            <v>63327.290690000002</v>
          </cell>
          <cell r="I34">
            <v>223220.31792</v>
          </cell>
          <cell r="J34">
            <v>2576199.8346000002</v>
          </cell>
          <cell r="O34" t="str">
            <v>Oct*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Y34" t="str">
            <v>Oct*</v>
          </cell>
          <cell r="Z34">
            <v>0</v>
          </cell>
          <cell r="AA34">
            <v>0</v>
          </cell>
          <cell r="AB34">
            <v>0</v>
          </cell>
          <cell r="AD34">
            <v>0</v>
          </cell>
          <cell r="AE34">
            <v>0</v>
          </cell>
        </row>
        <row r="35">
          <cell r="C35" t="str">
            <v>Nov</v>
          </cell>
          <cell r="D35">
            <v>73458.465620000003</v>
          </cell>
          <cell r="E35">
            <v>58802.51902</v>
          </cell>
          <cell r="F35">
            <v>48203.709430000003</v>
          </cell>
          <cell r="G35">
            <v>43088.265059999998</v>
          </cell>
          <cell r="I35">
            <v>223552.95913</v>
          </cell>
          <cell r="J35">
            <v>2799752.79373</v>
          </cell>
          <cell r="O35" t="str">
            <v>Nov*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Y35" t="str">
            <v>Nov*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</row>
        <row r="36">
          <cell r="C36" t="str">
            <v>Dic*</v>
          </cell>
          <cell r="D36">
            <v>38267.381179999997</v>
          </cell>
          <cell r="E36">
            <v>61910.056080000002</v>
          </cell>
          <cell r="F36">
            <v>90751.412259999997</v>
          </cell>
          <cell r="G36">
            <v>49646.904309999998</v>
          </cell>
          <cell r="I36">
            <v>240575.75383</v>
          </cell>
          <cell r="J36">
            <v>3040328.5475599999</v>
          </cell>
          <cell r="O36" t="str">
            <v>Dic*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Y36" t="str">
            <v>Dic*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</row>
        <row r="37">
          <cell r="B37">
            <v>1994</v>
          </cell>
          <cell r="C37" t="str">
            <v>Ene</v>
          </cell>
          <cell r="D37">
            <v>52309.503879999997</v>
          </cell>
          <cell r="E37">
            <v>60242.882149999998</v>
          </cell>
          <cell r="F37">
            <v>89650.704140000002</v>
          </cell>
          <cell r="G37">
            <v>9462.7562500000004</v>
          </cell>
          <cell r="I37">
            <v>211665.84641999999</v>
          </cell>
          <cell r="J37">
            <v>211665.84641999999</v>
          </cell>
          <cell r="N37">
            <v>1994</v>
          </cell>
          <cell r="O37" t="str">
            <v>Ene</v>
          </cell>
          <cell r="P37">
            <v>98856.574869999997</v>
          </cell>
          <cell r="Q37">
            <v>4289.4307799999997</v>
          </cell>
          <cell r="R37">
            <v>36038.230360000001</v>
          </cell>
          <cell r="S37">
            <v>-58487.178059999998</v>
          </cell>
          <cell r="T37">
            <v>80697.057950000002</v>
          </cell>
          <cell r="X37">
            <v>1994</v>
          </cell>
          <cell r="Y37" t="str">
            <v>Ene</v>
          </cell>
          <cell r="Z37">
            <v>-4908.22703</v>
          </cell>
          <cell r="AA37">
            <v>80697.057950000002</v>
          </cell>
          <cell r="AB37">
            <v>44490.059780000003</v>
          </cell>
          <cell r="AD37">
            <v>120278.89070000002</v>
          </cell>
          <cell r="AE37">
            <v>120278.89070000002</v>
          </cell>
        </row>
        <row r="38">
          <cell r="C38" t="str">
            <v>Feb</v>
          </cell>
          <cell r="D38">
            <v>64373.86765</v>
          </cell>
          <cell r="E38">
            <v>61938.00589</v>
          </cell>
          <cell r="F38">
            <v>72270.177389999997</v>
          </cell>
          <cell r="G38">
            <v>28929.449619999999</v>
          </cell>
          <cell r="I38">
            <v>227511.50055</v>
          </cell>
          <cell r="J38">
            <v>439177.34696999996</v>
          </cell>
          <cell r="O38" t="str">
            <v>Feb</v>
          </cell>
          <cell r="P38">
            <v>64279.223619999997</v>
          </cell>
          <cell r="Q38">
            <v>54150.321340000002</v>
          </cell>
          <cell r="R38">
            <v>-828.8905299999999</v>
          </cell>
          <cell r="S38">
            <v>-72515.964080000005</v>
          </cell>
          <cell r="T38">
            <v>45084.690349999997</v>
          </cell>
          <cell r="Y38" t="str">
            <v>Feb</v>
          </cell>
          <cell r="Z38">
            <v>11986.49914</v>
          </cell>
          <cell r="AA38">
            <v>45084.690349999997</v>
          </cell>
          <cell r="AB38">
            <v>34718.121619999998</v>
          </cell>
          <cell r="AD38">
            <v>91789.311109999995</v>
          </cell>
          <cell r="AE38">
            <v>212068.20181</v>
          </cell>
        </row>
        <row r="39">
          <cell r="C39" t="str">
            <v>Mar</v>
          </cell>
          <cell r="D39">
            <v>73804.892139999996</v>
          </cell>
          <cell r="E39">
            <v>61026.077149999997</v>
          </cell>
          <cell r="F39">
            <v>149632.56168000001</v>
          </cell>
          <cell r="G39">
            <v>27905.126489999999</v>
          </cell>
          <cell r="I39">
            <v>312368.65746000002</v>
          </cell>
          <cell r="J39">
            <v>751546.00442999997</v>
          </cell>
          <cell r="O39" t="str">
            <v>Mar</v>
          </cell>
          <cell r="P39">
            <v>129551.92991000001</v>
          </cell>
          <cell r="Q39">
            <v>9726.9258000000009</v>
          </cell>
          <cell r="R39">
            <v>10458.380590000001</v>
          </cell>
          <cell r="S39">
            <v>-62354.540079999999</v>
          </cell>
          <cell r="T39">
            <v>87382.696219999998</v>
          </cell>
          <cell r="Y39" t="str">
            <v>Mar</v>
          </cell>
          <cell r="Z39">
            <v>-37545.162400000001</v>
          </cell>
          <cell r="AA39">
            <v>87382.696219999998</v>
          </cell>
          <cell r="AB39">
            <v>-300</v>
          </cell>
          <cell r="AD39">
            <v>49537.533819999997</v>
          </cell>
          <cell r="AE39">
            <v>261605.73563000001</v>
          </cell>
        </row>
        <row r="40">
          <cell r="C40" t="str">
            <v>Abr</v>
          </cell>
          <cell r="D40">
            <v>73059.445259999993</v>
          </cell>
          <cell r="E40">
            <v>69096.412479999999</v>
          </cell>
          <cell r="F40">
            <v>80471.967480000007</v>
          </cell>
          <cell r="G40">
            <v>33748.590669999998</v>
          </cell>
          <cell r="I40">
            <v>256376.41589</v>
          </cell>
          <cell r="J40">
            <v>1007922.42032</v>
          </cell>
          <cell r="O40" t="str">
            <v>Abr</v>
          </cell>
          <cell r="P40">
            <v>47093.828269999998</v>
          </cell>
          <cell r="Q40">
            <v>-3644.83925</v>
          </cell>
          <cell r="R40">
            <v>-117689.03946</v>
          </cell>
          <cell r="S40">
            <v>29204.909790000002</v>
          </cell>
          <cell r="T40">
            <v>-45035.140650000001</v>
          </cell>
          <cell r="Y40" t="str">
            <v>Abr</v>
          </cell>
          <cell r="Z40">
            <v>-211922.83567</v>
          </cell>
          <cell r="AA40">
            <v>-45035.140650000001</v>
          </cell>
          <cell r="AB40">
            <v>7100</v>
          </cell>
          <cell r="AD40">
            <v>-249857.97632000002</v>
          </cell>
          <cell r="AE40">
            <v>11747.759309999994</v>
          </cell>
        </row>
        <row r="41">
          <cell r="C41" t="str">
            <v>May</v>
          </cell>
          <cell r="D41">
            <v>89141.745869999999</v>
          </cell>
          <cell r="E41">
            <v>73205.126600000003</v>
          </cell>
          <cell r="F41">
            <v>77062.059139999998</v>
          </cell>
          <cell r="G41">
            <v>50202.986570000001</v>
          </cell>
          <cell r="I41">
            <v>289611.91817999998</v>
          </cell>
          <cell r="J41">
            <v>1297534.3385000001</v>
          </cell>
          <cell r="O41" t="str">
            <v>May</v>
          </cell>
          <cell r="P41">
            <v>77540.745519999997</v>
          </cell>
          <cell r="Q41">
            <v>46822.13841</v>
          </cell>
          <cell r="R41">
            <v>17791.5088</v>
          </cell>
          <cell r="S41">
            <v>-67474.35411</v>
          </cell>
          <cell r="T41">
            <v>74680.038620000007</v>
          </cell>
          <cell r="Y41" t="str">
            <v>May</v>
          </cell>
          <cell r="Z41">
            <v>-80495.011620000005</v>
          </cell>
          <cell r="AA41">
            <v>74680.038620000007</v>
          </cell>
          <cell r="AB41">
            <v>-24400</v>
          </cell>
          <cell r="AD41">
            <v>-30214.972999999998</v>
          </cell>
          <cell r="AE41">
            <v>-18467.213690000004</v>
          </cell>
        </row>
        <row r="42">
          <cell r="C42" t="str">
            <v>Jun</v>
          </cell>
          <cell r="D42">
            <v>28983.359229999998</v>
          </cell>
          <cell r="E42">
            <v>73202.831709999999</v>
          </cell>
          <cell r="F42">
            <v>84461.793130000005</v>
          </cell>
          <cell r="G42">
            <v>35883.778319999998</v>
          </cell>
          <cell r="I42">
            <v>222531.76238999999</v>
          </cell>
          <cell r="J42">
            <v>1520066.1008900001</v>
          </cell>
          <cell r="O42" t="str">
            <v>Jun</v>
          </cell>
          <cell r="P42">
            <v>81499.983550000004</v>
          </cell>
          <cell r="Q42">
            <v>47933.055240000002</v>
          </cell>
          <cell r="R42">
            <v>78901.906310000006</v>
          </cell>
          <cell r="S42">
            <v>50103.131099999999</v>
          </cell>
          <cell r="T42">
            <v>258438.07620000001</v>
          </cell>
          <cell r="Y42" t="str">
            <v>Jun</v>
          </cell>
          <cell r="Z42">
            <v>-198288.44552000001</v>
          </cell>
          <cell r="AA42">
            <v>258438.07620000001</v>
          </cell>
          <cell r="AB42">
            <v>78000</v>
          </cell>
          <cell r="AD42">
            <v>138149.63068</v>
          </cell>
          <cell r="AE42">
            <v>119682.41699</v>
          </cell>
        </row>
        <row r="43">
          <cell r="C43" t="str">
            <v>Jul</v>
          </cell>
          <cell r="D43">
            <v>26809.723010000002</v>
          </cell>
          <cell r="E43">
            <v>53870.473660000003</v>
          </cell>
          <cell r="F43">
            <v>99130.333379999996</v>
          </cell>
          <cell r="G43">
            <v>40250.966249999998</v>
          </cell>
          <cell r="I43">
            <v>220061.4963</v>
          </cell>
          <cell r="J43">
            <v>1740127.5971900001</v>
          </cell>
          <cell r="O43" t="str">
            <v>Jul</v>
          </cell>
          <cell r="P43">
            <v>57597.961060000001</v>
          </cell>
          <cell r="Q43">
            <v>45992.493949999996</v>
          </cell>
          <cell r="R43">
            <v>6421.5344699999996</v>
          </cell>
          <cell r="S43">
            <v>19696.643769999999</v>
          </cell>
          <cell r="T43">
            <v>129708.63325</v>
          </cell>
          <cell r="Y43" t="str">
            <v>Jul</v>
          </cell>
          <cell r="Z43">
            <v>-157479.63325000001</v>
          </cell>
          <cell r="AA43">
            <v>129708.63325</v>
          </cell>
          <cell r="AB43">
            <v>6300</v>
          </cell>
          <cell r="AD43">
            <v>-21471.000000000015</v>
          </cell>
          <cell r="AE43">
            <v>98211.416989999983</v>
          </cell>
        </row>
        <row r="44">
          <cell r="C44" t="str">
            <v>Ago</v>
          </cell>
          <cell r="D44">
            <v>46806.30833</v>
          </cell>
          <cell r="E44">
            <v>86839.308529999995</v>
          </cell>
          <cell r="F44">
            <v>118279.30605</v>
          </cell>
          <cell r="G44">
            <v>56747.821629999999</v>
          </cell>
          <cell r="I44">
            <v>308672.74453999999</v>
          </cell>
          <cell r="J44">
            <v>2048800.34173</v>
          </cell>
          <cell r="O44" t="str">
            <v>Ago</v>
          </cell>
          <cell r="P44">
            <v>177739.83257999999</v>
          </cell>
          <cell r="Q44">
            <v>60334.076099999998</v>
          </cell>
          <cell r="R44">
            <v>-39035.508719999998</v>
          </cell>
          <cell r="S44">
            <v>89581.632180000001</v>
          </cell>
          <cell r="T44">
            <v>288620.03214000002</v>
          </cell>
          <cell r="Y44" t="str">
            <v>Ago</v>
          </cell>
          <cell r="Z44">
            <v>-261226.38242000001</v>
          </cell>
          <cell r="AA44">
            <v>288620.03214000002</v>
          </cell>
          <cell r="AB44">
            <v>-23400</v>
          </cell>
          <cell r="AD44">
            <v>3993.6497200000158</v>
          </cell>
          <cell r="AE44">
            <v>102205.06671</v>
          </cell>
        </row>
        <row r="45">
          <cell r="C45" t="str">
            <v>Sep</v>
          </cell>
          <cell r="D45">
            <v>50895.738290000001</v>
          </cell>
          <cell r="E45">
            <v>89909.724260000003</v>
          </cell>
          <cell r="F45">
            <v>155005.60112000001</v>
          </cell>
          <cell r="G45">
            <v>45676.038439999997</v>
          </cell>
          <cell r="I45">
            <v>341487.10210999998</v>
          </cell>
          <cell r="J45">
            <v>2390287.4438399998</v>
          </cell>
          <cell r="O45" t="str">
            <v>Sep</v>
          </cell>
          <cell r="P45">
            <v>216333.40627000001</v>
          </cell>
          <cell r="Q45">
            <v>50085.761939999997</v>
          </cell>
          <cell r="R45">
            <v>-205960.07115999999</v>
          </cell>
          <cell r="S45">
            <v>-66595.684150000001</v>
          </cell>
          <cell r="T45">
            <v>-6136.5870999999997</v>
          </cell>
          <cell r="Y45" t="str">
            <v>Sep</v>
          </cell>
          <cell r="Z45">
            <v>-194206.77778</v>
          </cell>
          <cell r="AA45">
            <v>-6136.5870999999997</v>
          </cell>
          <cell r="AB45">
            <v>4100</v>
          </cell>
          <cell r="AD45">
            <v>-196243.36488000001</v>
          </cell>
          <cell r="AE45">
            <v>-94038.298170000009</v>
          </cell>
        </row>
        <row r="46">
          <cell r="C46" t="str">
            <v>Oct</v>
          </cell>
          <cell r="D46">
            <v>48493.281779999998</v>
          </cell>
          <cell r="E46">
            <v>70984.330579999994</v>
          </cell>
          <cell r="F46">
            <v>114169.16753000001</v>
          </cell>
          <cell r="G46">
            <v>63604.113019999997</v>
          </cell>
          <cell r="I46">
            <v>297250.89291</v>
          </cell>
          <cell r="J46">
            <v>2687538.3367499998</v>
          </cell>
          <cell r="O46" t="str">
            <v>Oct</v>
          </cell>
          <cell r="P46">
            <v>172969.08447</v>
          </cell>
          <cell r="Q46">
            <v>45239.316630000001</v>
          </cell>
          <cell r="R46">
            <v>411723.13660000003</v>
          </cell>
          <cell r="S46">
            <v>-393317.60996999999</v>
          </cell>
          <cell r="T46">
            <v>236613.92773</v>
          </cell>
          <cell r="Y46" t="str">
            <v>Oct</v>
          </cell>
          <cell r="Z46">
            <v>-274095.51711999997</v>
          </cell>
          <cell r="AA46">
            <v>236613.92773</v>
          </cell>
          <cell r="AB46">
            <v>54200</v>
          </cell>
          <cell r="AD46">
            <v>16718.410610000021</v>
          </cell>
          <cell r="AE46">
            <v>-77319.887559999988</v>
          </cell>
        </row>
        <row r="47">
          <cell r="C47" t="str">
            <v>Nov</v>
          </cell>
          <cell r="D47">
            <v>47797.082909999997</v>
          </cell>
          <cell r="E47">
            <v>68346.038339999999</v>
          </cell>
          <cell r="F47">
            <v>128588.14045000001</v>
          </cell>
          <cell r="G47">
            <v>38600.24901</v>
          </cell>
          <cell r="I47">
            <v>283331.51071</v>
          </cell>
          <cell r="J47">
            <v>2970869.8474599998</v>
          </cell>
          <cell r="O47" t="str">
            <v>Nov</v>
          </cell>
          <cell r="P47">
            <v>228192.99898999999</v>
          </cell>
          <cell r="Q47">
            <v>74313.191720000003</v>
          </cell>
          <cell r="R47">
            <v>-492267.71341999999</v>
          </cell>
          <cell r="S47">
            <v>396268.53165999998</v>
          </cell>
          <cell r="T47">
            <v>206507.00894999999</v>
          </cell>
          <cell r="Y47" t="str">
            <v>Nov</v>
          </cell>
          <cell r="Z47">
            <v>-174322.05843</v>
          </cell>
          <cell r="AA47">
            <v>206507.00894999999</v>
          </cell>
          <cell r="AB47">
            <v>-94700</v>
          </cell>
          <cell r="AD47">
            <v>-62515.049480000016</v>
          </cell>
          <cell r="AE47">
            <v>-139834.93703999999</v>
          </cell>
        </row>
        <row r="48">
          <cell r="C48" t="str">
            <v>Dic</v>
          </cell>
          <cell r="D48">
            <v>43863.74469</v>
          </cell>
          <cell r="E48">
            <v>66387.114029999997</v>
          </cell>
          <cell r="F48">
            <v>153399.67124</v>
          </cell>
          <cell r="G48">
            <v>29204.404569999999</v>
          </cell>
          <cell r="I48">
            <v>292854.93453000003</v>
          </cell>
          <cell r="J48">
            <v>3263724.78199</v>
          </cell>
          <cell r="O48" t="str">
            <v>Dic</v>
          </cell>
          <cell r="P48">
            <v>467034.03188000002</v>
          </cell>
          <cell r="Q48">
            <v>175005.48923000001</v>
          </cell>
          <cell r="R48">
            <v>97280.945909999995</v>
          </cell>
          <cell r="S48">
            <v>-52859.75389</v>
          </cell>
          <cell r="T48">
            <v>686460.71313000005</v>
          </cell>
          <cell r="Y48" t="str">
            <v>Dic</v>
          </cell>
          <cell r="Z48">
            <v>-332204.55943999998</v>
          </cell>
          <cell r="AA48">
            <v>686460.71313000005</v>
          </cell>
          <cell r="AB48">
            <v>-81108.181400000001</v>
          </cell>
          <cell r="AD48">
            <v>273147.97229000006</v>
          </cell>
          <cell r="AE48">
            <v>133313.03525000007</v>
          </cell>
        </row>
        <row r="49">
          <cell r="B49">
            <v>1995</v>
          </cell>
          <cell r="C49" t="str">
            <v>Ene</v>
          </cell>
          <cell r="D49">
            <v>41711.25877</v>
          </cell>
          <cell r="E49">
            <v>63400.035909999999</v>
          </cell>
          <cell r="F49">
            <v>128962.54674999999</v>
          </cell>
          <cell r="G49">
            <v>24618.388719999999</v>
          </cell>
          <cell r="I49">
            <v>258692.23014999999</v>
          </cell>
          <cell r="J49">
            <v>258692.23014999999</v>
          </cell>
          <cell r="N49">
            <v>1995</v>
          </cell>
          <cell r="O49" t="str">
            <v>Ene</v>
          </cell>
          <cell r="P49">
            <v>143569.62966999999</v>
          </cell>
          <cell r="Q49">
            <v>48357.10555</v>
          </cell>
          <cell r="R49">
            <v>24618.561959999999</v>
          </cell>
          <cell r="S49">
            <v>122751.70388930275</v>
          </cell>
          <cell r="T49">
            <v>339297.00106930273</v>
          </cell>
          <cell r="X49">
            <v>1995</v>
          </cell>
          <cell r="Y49" t="str">
            <v>Ene</v>
          </cell>
          <cell r="Z49">
            <v>-477955.06040999998</v>
          </cell>
          <cell r="AA49">
            <v>339297.00106930273</v>
          </cell>
          <cell r="AB49">
            <v>87100</v>
          </cell>
          <cell r="AD49">
            <v>-51558.059340697248</v>
          </cell>
          <cell r="AE49">
            <v>-51558.059340697248</v>
          </cell>
        </row>
        <row r="50">
          <cell r="C50" t="str">
            <v>Feb</v>
          </cell>
          <cell r="D50">
            <v>38329.761680000003</v>
          </cell>
          <cell r="E50">
            <v>84006.784180000002</v>
          </cell>
          <cell r="F50">
            <v>112723.14274</v>
          </cell>
          <cell r="G50">
            <v>61941.215210000002</v>
          </cell>
          <cell r="I50">
            <v>297000.90380999999</v>
          </cell>
          <cell r="J50">
            <v>555693.13396000001</v>
          </cell>
          <cell r="O50" t="str">
            <v>Feb</v>
          </cell>
          <cell r="P50">
            <v>167235.90609</v>
          </cell>
          <cell r="Q50">
            <v>-33118.975530000003</v>
          </cell>
          <cell r="R50">
            <v>21680.152890000001</v>
          </cell>
          <cell r="S50">
            <v>99878.838681691719</v>
          </cell>
          <cell r="T50">
            <v>255675.92213169171</v>
          </cell>
          <cell r="Y50" t="str">
            <v>Feb</v>
          </cell>
          <cell r="Z50">
            <v>-205466.01811999999</v>
          </cell>
          <cell r="AA50">
            <v>255675.92213169171</v>
          </cell>
          <cell r="AB50">
            <v>81900</v>
          </cell>
          <cell r="AD50">
            <v>132109.90401169172</v>
          </cell>
          <cell r="AE50">
            <v>80551.844670994469</v>
          </cell>
        </row>
        <row r="51">
          <cell r="C51" t="str">
            <v>Mar</v>
          </cell>
          <cell r="D51">
            <v>39958.250529999998</v>
          </cell>
          <cell r="E51">
            <v>84447.491559999995</v>
          </cell>
          <cell r="F51">
            <v>117271.22602</v>
          </cell>
          <cell r="G51">
            <v>102748.03232</v>
          </cell>
          <cell r="I51">
            <v>344425.00043000001</v>
          </cell>
          <cell r="J51">
            <v>900118.13439000002</v>
          </cell>
          <cell r="O51" t="str">
            <v>Mar</v>
          </cell>
          <cell r="P51">
            <v>62144.35007</v>
          </cell>
          <cell r="Q51">
            <v>30581.720700000002</v>
          </cell>
          <cell r="R51">
            <v>99740.515159999995</v>
          </cell>
          <cell r="S51">
            <v>39033.927901390503</v>
          </cell>
          <cell r="T51">
            <v>231500.5138313905</v>
          </cell>
          <cell r="Y51" t="str">
            <v>Mar</v>
          </cell>
          <cell r="Z51">
            <v>-176885.52640999999</v>
          </cell>
          <cell r="AA51">
            <v>231500.5138313905</v>
          </cell>
          <cell r="AB51">
            <v>176000</v>
          </cell>
          <cell r="AD51">
            <v>230614.98742139051</v>
          </cell>
          <cell r="AE51">
            <v>311166.83209238498</v>
          </cell>
        </row>
        <row r="52">
          <cell r="C52" t="str">
            <v>Abr</v>
          </cell>
          <cell r="D52">
            <v>70180.781560000003</v>
          </cell>
          <cell r="E52">
            <v>61651.118499999997</v>
          </cell>
          <cell r="F52">
            <v>80738.672919999997</v>
          </cell>
          <cell r="G52">
            <v>63062.4732</v>
          </cell>
          <cell r="I52">
            <v>275633.04618</v>
          </cell>
          <cell r="J52">
            <v>1175751.1805700001</v>
          </cell>
          <cell r="O52" t="str">
            <v>Abr</v>
          </cell>
          <cell r="P52">
            <v>55584.171750000001</v>
          </cell>
          <cell r="Q52">
            <v>82985.410140000007</v>
          </cell>
          <cell r="R52">
            <v>130551.51465</v>
          </cell>
          <cell r="S52">
            <v>50044.918176803003</v>
          </cell>
          <cell r="T52">
            <v>319166.01471680298</v>
          </cell>
          <cell r="Y52" t="str">
            <v>Abr</v>
          </cell>
          <cell r="Z52">
            <v>-239205.68786999999</v>
          </cell>
          <cell r="AA52">
            <v>319166.01471680298</v>
          </cell>
          <cell r="AB52">
            <v>15600</v>
          </cell>
          <cell r="AD52">
            <v>95560.326846802986</v>
          </cell>
          <cell r="AE52">
            <v>406727.158939188</v>
          </cell>
        </row>
        <row r="53">
          <cell r="C53" t="str">
            <v>May</v>
          </cell>
          <cell r="D53">
            <v>25562.6368</v>
          </cell>
          <cell r="E53">
            <v>58275.838250000001</v>
          </cell>
          <cell r="F53">
            <v>84679.832290000006</v>
          </cell>
          <cell r="G53">
            <v>88134.270560000004</v>
          </cell>
          <cell r="I53">
            <v>256652.5779</v>
          </cell>
          <cell r="J53">
            <v>1432403.75847</v>
          </cell>
          <cell r="O53" t="str">
            <v>May</v>
          </cell>
          <cell r="P53">
            <v>71191.692439999999</v>
          </cell>
          <cell r="Q53">
            <v>51272.074260000001</v>
          </cell>
          <cell r="R53">
            <v>2276.3267799999999</v>
          </cell>
          <cell r="S53">
            <v>81855.649012119626</v>
          </cell>
          <cell r="T53">
            <v>206595.74249211964</v>
          </cell>
          <cell r="Y53" t="str">
            <v>May</v>
          </cell>
          <cell r="Z53">
            <v>-117195.81692</v>
          </cell>
          <cell r="AA53">
            <v>206595.74249211964</v>
          </cell>
          <cell r="AB53">
            <v>20400</v>
          </cell>
          <cell r="AD53">
            <v>109799.92557211964</v>
          </cell>
          <cell r="AE53">
            <v>516527.08451130765</v>
          </cell>
        </row>
        <row r="54">
          <cell r="C54" t="str">
            <v>Jun</v>
          </cell>
          <cell r="D54">
            <v>20500.318159999999</v>
          </cell>
          <cell r="E54">
            <v>83019.513149999999</v>
          </cell>
          <cell r="F54">
            <v>93810.030249999996</v>
          </cell>
          <cell r="G54">
            <v>80447.631810000006</v>
          </cell>
          <cell r="I54">
            <v>277777.49336999998</v>
          </cell>
          <cell r="J54">
            <v>1710181.25184</v>
          </cell>
          <cell r="O54" t="str">
            <v>Jun</v>
          </cell>
          <cell r="P54">
            <v>113051.40820999999</v>
          </cell>
          <cell r="Q54">
            <v>77918.42611</v>
          </cell>
          <cell r="R54">
            <v>8972.4019499999995</v>
          </cell>
          <cell r="S54">
            <v>6495.8332846068433</v>
          </cell>
          <cell r="T54">
            <v>206438.06955460683</v>
          </cell>
          <cell r="Y54" t="str">
            <v>Jun</v>
          </cell>
          <cell r="Z54">
            <v>-156844.81007000001</v>
          </cell>
          <cell r="AA54">
            <v>206438.06955460683</v>
          </cell>
          <cell r="AB54">
            <v>-14300</v>
          </cell>
          <cell r="AD54">
            <v>35293.259484606824</v>
          </cell>
          <cell r="AE54">
            <v>551820.34399591445</v>
          </cell>
        </row>
        <row r="55">
          <cell r="C55" t="str">
            <v>Jul</v>
          </cell>
          <cell r="D55">
            <v>20631.327929999999</v>
          </cell>
          <cell r="E55">
            <v>59973.907809999997</v>
          </cell>
          <cell r="F55">
            <v>107877.99182</v>
          </cell>
          <cell r="G55">
            <v>93638.569520000005</v>
          </cell>
          <cell r="I55">
            <v>282121.79707999999</v>
          </cell>
          <cell r="J55">
            <v>1992303.04892</v>
          </cell>
          <cell r="O55" t="str">
            <v>Jul</v>
          </cell>
          <cell r="P55">
            <v>44918.940820000003</v>
          </cell>
          <cell r="Q55">
            <v>111383.95411000001</v>
          </cell>
          <cell r="R55">
            <v>9987.0619900000002</v>
          </cell>
          <cell r="S55">
            <v>63531.18312419299</v>
          </cell>
          <cell r="T55">
            <v>229821.14004419299</v>
          </cell>
          <cell r="Y55" t="str">
            <v>Jul</v>
          </cell>
          <cell r="Z55">
            <v>-176625.1643</v>
          </cell>
          <cell r="AA55">
            <v>229821.14004419299</v>
          </cell>
          <cell r="AB55">
            <v>-64100</v>
          </cell>
          <cell r="AD55">
            <v>-10904.024255807017</v>
          </cell>
          <cell r="AE55">
            <v>540916.3197401074</v>
          </cell>
        </row>
        <row r="56">
          <cell r="C56" t="str">
            <v>Ago</v>
          </cell>
          <cell r="D56">
            <v>28506.81336</v>
          </cell>
          <cell r="E56">
            <v>63388.673880000002</v>
          </cell>
          <cell r="F56">
            <v>105925.40003</v>
          </cell>
          <cell r="G56">
            <v>73020.323390000005</v>
          </cell>
          <cell r="I56">
            <v>270841.21065999998</v>
          </cell>
          <cell r="J56">
            <v>2263144.2595799998</v>
          </cell>
          <cell r="O56" t="str">
            <v>Ago</v>
          </cell>
          <cell r="P56">
            <v>183535.44448000001</v>
          </cell>
          <cell r="Q56">
            <v>-66648.095719999998</v>
          </cell>
          <cell r="R56">
            <v>-14091.56842</v>
          </cell>
          <cell r="S56">
            <v>-12424.589011947748</v>
          </cell>
          <cell r="T56">
            <v>90371.191328052257</v>
          </cell>
          <cell r="Y56" t="str">
            <v>Ago</v>
          </cell>
          <cell r="Z56">
            <v>-209246.42288999999</v>
          </cell>
          <cell r="AA56">
            <v>90371.191328052257</v>
          </cell>
          <cell r="AB56">
            <v>-143400</v>
          </cell>
          <cell r="AD56">
            <v>-262275.23156194773</v>
          </cell>
          <cell r="AE56">
            <v>278641.08817815967</v>
          </cell>
        </row>
        <row r="57">
          <cell r="C57" t="str">
            <v>Sep</v>
          </cell>
          <cell r="D57">
            <v>83793.364019999994</v>
          </cell>
          <cell r="E57">
            <v>76892.941269999996</v>
          </cell>
          <cell r="F57">
            <v>91811.859670000005</v>
          </cell>
          <cell r="G57">
            <v>47981.389439999999</v>
          </cell>
          <cell r="I57">
            <v>300479.55440000002</v>
          </cell>
          <cell r="J57">
            <v>2563623.8139800001</v>
          </cell>
          <cell r="O57" t="str">
            <v>Sep</v>
          </cell>
          <cell r="P57">
            <v>-18296.775539999999</v>
          </cell>
          <cell r="Q57">
            <v>36850.066509999997</v>
          </cell>
          <cell r="R57">
            <v>48733.607649999998</v>
          </cell>
          <cell r="S57">
            <v>20417.189695171648</v>
          </cell>
          <cell r="T57">
            <v>87704.088315171655</v>
          </cell>
          <cell r="Y57" t="str">
            <v>Sep</v>
          </cell>
          <cell r="Z57">
            <v>-116777.29058</v>
          </cell>
          <cell r="AA57">
            <v>87704.088315171655</v>
          </cell>
          <cell r="AB57">
            <v>72700</v>
          </cell>
          <cell r="AD57">
            <v>43626.797735171654</v>
          </cell>
          <cell r="AE57">
            <v>322267.88591333129</v>
          </cell>
        </row>
        <row r="58">
          <cell r="C58" t="str">
            <v>Oct</v>
          </cell>
          <cell r="D58">
            <v>27231.271949999998</v>
          </cell>
          <cell r="E58">
            <v>53995.978450000002</v>
          </cell>
          <cell r="F58">
            <v>105527.89139999999</v>
          </cell>
          <cell r="G58">
            <v>85835.413010000004</v>
          </cell>
          <cell r="I58">
            <v>272590.55481</v>
          </cell>
          <cell r="J58">
            <v>2836214.3687900002</v>
          </cell>
          <cell r="O58" t="str">
            <v>Oct</v>
          </cell>
          <cell r="P58">
            <v>87438.95074</v>
          </cell>
          <cell r="Q58">
            <v>25395.76252</v>
          </cell>
          <cell r="R58">
            <v>120971.30626</v>
          </cell>
          <cell r="S58">
            <v>-12243.83171350412</v>
          </cell>
          <cell r="T58">
            <v>221562.18780649587</v>
          </cell>
          <cell r="Y58" t="str">
            <v>Oct</v>
          </cell>
          <cell r="Z58">
            <v>-190856.47665999999</v>
          </cell>
          <cell r="AA58">
            <v>221562.18780649587</v>
          </cell>
          <cell r="AB58">
            <v>-3082.10898</v>
          </cell>
          <cell r="AD58">
            <v>27623.602166495886</v>
          </cell>
          <cell r="AE58">
            <v>349891.48807982716</v>
          </cell>
        </row>
        <row r="59">
          <cell r="C59" t="str">
            <v>Nov</v>
          </cell>
          <cell r="D59">
            <v>24002.866699999999</v>
          </cell>
          <cell r="E59">
            <v>46460.505270000001</v>
          </cell>
          <cell r="F59">
            <v>130948.7715</v>
          </cell>
          <cell r="G59">
            <v>96390.929170000003</v>
          </cell>
          <cell r="I59">
            <v>297803.07264000003</v>
          </cell>
          <cell r="J59">
            <v>3134017.4414300001</v>
          </cell>
          <cell r="O59" t="str">
            <v>Nov</v>
          </cell>
          <cell r="P59">
            <v>7998.7105700000002</v>
          </cell>
          <cell r="Q59">
            <v>51429.882189999997</v>
          </cell>
          <cell r="R59">
            <v>62644.161910000003</v>
          </cell>
          <cell r="S59">
            <v>124166.64094829815</v>
          </cell>
          <cell r="T59">
            <v>246239.39561829815</v>
          </cell>
          <cell r="Y59" t="str">
            <v>Nov</v>
          </cell>
          <cell r="Z59">
            <v>-274965.58091000002</v>
          </cell>
          <cell r="AA59">
            <v>246239.39561829815</v>
          </cell>
          <cell r="AB59">
            <v>-44336.783459999999</v>
          </cell>
          <cell r="AD59">
            <v>-73062.968751701876</v>
          </cell>
          <cell r="AE59">
            <v>276828.51932812529</v>
          </cell>
        </row>
        <row r="60">
          <cell r="C60" t="str">
            <v>Dic</v>
          </cell>
          <cell r="D60">
            <v>22633.610830000001</v>
          </cell>
          <cell r="E60">
            <v>51622.96774</v>
          </cell>
          <cell r="F60">
            <v>103558.50347</v>
          </cell>
          <cell r="G60">
            <v>47926.6878</v>
          </cell>
          <cell r="I60">
            <v>225741.76983999999</v>
          </cell>
          <cell r="J60">
            <v>3359759.2112700003</v>
          </cell>
          <cell r="O60" t="str">
            <v>Dic</v>
          </cell>
          <cell r="P60">
            <v>29139.539570000001</v>
          </cell>
          <cell r="Q60">
            <v>56125.644740000003</v>
          </cell>
          <cell r="R60">
            <v>133415.13857000001</v>
          </cell>
          <cell r="S60">
            <v>39267.760271982799</v>
          </cell>
          <cell r="T60">
            <v>257948.08315198281</v>
          </cell>
          <cell r="Y60" t="str">
            <v>Dic</v>
          </cell>
          <cell r="Z60">
            <v>-31222.553620000002</v>
          </cell>
          <cell r="AA60">
            <v>257948.08315198281</v>
          </cell>
          <cell r="AB60">
            <v>-181532.75495999999</v>
          </cell>
          <cell r="AD60">
            <v>45192.774571982824</v>
          </cell>
          <cell r="AE60">
            <v>322021.29390010808</v>
          </cell>
        </row>
        <row r="61">
          <cell r="B61">
            <v>1996</v>
          </cell>
          <cell r="C61" t="str">
            <v>Ene</v>
          </cell>
          <cell r="D61">
            <v>22899.513849999999</v>
          </cell>
          <cell r="E61">
            <v>49575.174469999998</v>
          </cell>
          <cell r="F61">
            <v>112768.81318</v>
          </cell>
          <cell r="G61">
            <v>15695.37383</v>
          </cell>
          <cell r="I61">
            <v>200938.87533000001</v>
          </cell>
          <cell r="J61">
            <v>200938.87533000001</v>
          </cell>
          <cell r="N61">
            <v>1996</v>
          </cell>
          <cell r="O61" t="str">
            <v>Ene</v>
          </cell>
          <cell r="P61">
            <v>-40330.620990000003</v>
          </cell>
          <cell r="Q61">
            <v>50185.876210000002</v>
          </cell>
          <cell r="R61">
            <v>20364.71285</v>
          </cell>
          <cell r="S61">
            <v>71124.668130000005</v>
          </cell>
          <cell r="T61">
            <v>101344.63619999999</v>
          </cell>
          <cell r="X61">
            <v>1996</v>
          </cell>
          <cell r="Y61" t="str">
            <v>Ene</v>
          </cell>
          <cell r="Z61">
            <v>-238568.97372000001</v>
          </cell>
          <cell r="AA61">
            <v>101344.63619999999</v>
          </cell>
          <cell r="AB61">
            <v>-23876.388029999998</v>
          </cell>
          <cell r="AD61">
            <v>-161100.72555</v>
          </cell>
          <cell r="AE61">
            <v>-161100.72555</v>
          </cell>
        </row>
        <row r="62">
          <cell r="C62" t="str">
            <v>Feb</v>
          </cell>
          <cell r="D62">
            <v>27577.540980000002</v>
          </cell>
          <cell r="E62">
            <v>46465.095130000002</v>
          </cell>
          <cell r="F62">
            <v>106113.89786</v>
          </cell>
          <cell r="G62">
            <v>44046.990949999999</v>
          </cell>
          <cell r="I62">
            <v>224203.52492</v>
          </cell>
          <cell r="J62">
            <v>425142.40025000001</v>
          </cell>
          <cell r="O62" t="str">
            <v>Feb</v>
          </cell>
          <cell r="P62">
            <v>-66237.995299999995</v>
          </cell>
          <cell r="Q62">
            <v>86730.358689999994</v>
          </cell>
          <cell r="R62">
            <v>9528.5926799999997</v>
          </cell>
          <cell r="S62">
            <v>163838.44205000001</v>
          </cell>
          <cell r="T62">
            <v>193859.39812</v>
          </cell>
          <cell r="Y62" t="str">
            <v>Feb</v>
          </cell>
          <cell r="Z62">
            <v>-326371.81503</v>
          </cell>
          <cell r="AA62">
            <v>193859.39812</v>
          </cell>
          <cell r="AB62">
            <v>-19906.674760000002</v>
          </cell>
          <cell r="AD62">
            <v>-152419.09166999999</v>
          </cell>
          <cell r="AE62">
            <v>-313519.81721999997</v>
          </cell>
        </row>
        <row r="63">
          <cell r="C63" t="str">
            <v>Mar</v>
          </cell>
          <cell r="D63">
            <v>26353.06409</v>
          </cell>
          <cell r="E63">
            <v>47293.942840000003</v>
          </cell>
          <cell r="F63">
            <v>114764.5958</v>
          </cell>
          <cell r="G63">
            <v>17303.944909999998</v>
          </cell>
          <cell r="I63">
            <v>205715.54764</v>
          </cell>
          <cell r="J63">
            <v>630857.94788999995</v>
          </cell>
          <cell r="O63" t="str">
            <v>Mar</v>
          </cell>
          <cell r="P63">
            <v>-67683.923330000005</v>
          </cell>
          <cell r="Q63">
            <v>130152.84555</v>
          </cell>
          <cell r="R63">
            <v>97762.016950000005</v>
          </cell>
          <cell r="S63">
            <v>96131.26225</v>
          </cell>
          <cell r="T63">
            <v>256362.20142</v>
          </cell>
          <cell r="Y63" t="str">
            <v>Mar</v>
          </cell>
          <cell r="Z63">
            <v>-329557.06891999999</v>
          </cell>
          <cell r="AA63">
            <v>256362.20142</v>
          </cell>
          <cell r="AB63">
            <v>-11691.39759</v>
          </cell>
          <cell r="AD63">
            <v>-84886.265090000001</v>
          </cell>
          <cell r="AE63">
            <v>-398406.08230999997</v>
          </cell>
        </row>
        <row r="64">
          <cell r="C64" t="str">
            <v>Abr</v>
          </cell>
          <cell r="D64">
            <v>23274.633259999999</v>
          </cell>
          <cell r="E64">
            <v>47676.27046</v>
          </cell>
          <cell r="F64">
            <v>107494.97004</v>
          </cell>
          <cell r="G64">
            <v>73504.390750000006</v>
          </cell>
          <cell r="I64">
            <v>251950.26451000001</v>
          </cell>
          <cell r="J64">
            <v>882808.21239999996</v>
          </cell>
          <cell r="O64" t="str">
            <v>Abr</v>
          </cell>
          <cell r="P64">
            <v>80856.792860000001</v>
          </cell>
          <cell r="Q64">
            <v>33964.461759999998</v>
          </cell>
          <cell r="R64">
            <v>70055.915410000001</v>
          </cell>
          <cell r="S64">
            <v>80960.977010000002</v>
          </cell>
          <cell r="T64">
            <v>265838.14704000001</v>
          </cell>
          <cell r="Y64" t="str">
            <v>Abr</v>
          </cell>
          <cell r="Z64">
            <v>-234077.67530999999</v>
          </cell>
          <cell r="AA64">
            <v>265838.14704000001</v>
          </cell>
          <cell r="AB64">
            <v>-56638.006789999999</v>
          </cell>
          <cell r="AD64">
            <v>-24877.53505999998</v>
          </cell>
          <cell r="AE64">
            <v>-423283.61736999993</v>
          </cell>
        </row>
        <row r="65">
          <cell r="C65" t="str">
            <v>May</v>
          </cell>
          <cell r="D65">
            <v>29721.292010000001</v>
          </cell>
          <cell r="E65">
            <v>51156.910259999997</v>
          </cell>
          <cell r="F65">
            <v>181217.02299</v>
          </cell>
          <cell r="G65">
            <v>61871.30932</v>
          </cell>
          <cell r="I65">
            <v>323966.53457999998</v>
          </cell>
          <cell r="J65">
            <v>1206774.7469799998</v>
          </cell>
          <cell r="O65" t="str">
            <v>May</v>
          </cell>
          <cell r="P65">
            <v>25157.610820000002</v>
          </cell>
          <cell r="Q65">
            <v>147287.12737</v>
          </cell>
          <cell r="R65">
            <v>53110.505069999999</v>
          </cell>
          <cell r="S65">
            <v>-24079.155289999999</v>
          </cell>
          <cell r="T65">
            <v>201476.08796999999</v>
          </cell>
          <cell r="Y65" t="str">
            <v>May</v>
          </cell>
          <cell r="Z65">
            <v>-152563.13746999999</v>
          </cell>
          <cell r="AA65">
            <v>201476.08796999999</v>
          </cell>
          <cell r="AB65">
            <v>-26857.717489999999</v>
          </cell>
          <cell r="AD65">
            <v>22055.233010000007</v>
          </cell>
          <cell r="AE65">
            <v>-401228.38435999991</v>
          </cell>
        </row>
        <row r="66">
          <cell r="C66" t="str">
            <v>Jun</v>
          </cell>
          <cell r="D66">
            <v>20992.78369</v>
          </cell>
          <cell r="E66">
            <v>42844.480250000001</v>
          </cell>
          <cell r="F66">
            <v>151970.89472000001</v>
          </cell>
          <cell r="G66">
            <v>30649.272710000001</v>
          </cell>
          <cell r="I66">
            <v>246457.43137000001</v>
          </cell>
          <cell r="J66">
            <v>1453232.1783499997</v>
          </cell>
          <cell r="O66" t="str">
            <v>Jun</v>
          </cell>
          <cell r="P66">
            <v>128186.79743999999</v>
          </cell>
          <cell r="Q66">
            <v>40342.036740000003</v>
          </cell>
          <cell r="R66">
            <v>184275.29897</v>
          </cell>
          <cell r="S66">
            <v>39659.98734</v>
          </cell>
          <cell r="T66">
            <v>392464.12049</v>
          </cell>
          <cell r="Y66" t="str">
            <v>Jun</v>
          </cell>
          <cell r="Z66">
            <v>-389358.69994999998</v>
          </cell>
          <cell r="AA66">
            <v>392464.12049</v>
          </cell>
          <cell r="AB66">
            <v>34871.336790000001</v>
          </cell>
          <cell r="AD66">
            <v>37976.757330000022</v>
          </cell>
          <cell r="AE66">
            <v>-363251.62702999986</v>
          </cell>
        </row>
        <row r="67">
          <cell r="C67" t="str">
            <v>Jul</v>
          </cell>
          <cell r="D67">
            <v>20230.240419999998</v>
          </cell>
          <cell r="E67">
            <v>52596.778200000001</v>
          </cell>
          <cell r="F67">
            <v>182870.67297000001</v>
          </cell>
          <cell r="G67">
            <v>58729.736219999999</v>
          </cell>
          <cell r="I67">
            <v>314427.42781000002</v>
          </cell>
          <cell r="J67">
            <v>1767659.6061599997</v>
          </cell>
          <cell r="O67" t="str">
            <v>Jul</v>
          </cell>
          <cell r="P67">
            <v>129120.34388</v>
          </cell>
          <cell r="Q67">
            <v>59135.37139</v>
          </cell>
          <cell r="R67">
            <v>30047.612580000001</v>
          </cell>
          <cell r="S67">
            <v>168739.38618</v>
          </cell>
          <cell r="T67">
            <v>387042.71402999997</v>
          </cell>
          <cell r="Y67" t="str">
            <v>Jul</v>
          </cell>
          <cell r="Z67">
            <v>-399711.28879000002</v>
          </cell>
          <cell r="AA67">
            <v>387042.71402999997</v>
          </cell>
          <cell r="AB67">
            <v>84779.777170000001</v>
          </cell>
          <cell r="AD67">
            <v>72111.202409999954</v>
          </cell>
          <cell r="AE67">
            <v>-291140.42461999989</v>
          </cell>
        </row>
        <row r="68">
          <cell r="C68" t="str">
            <v>Ago</v>
          </cell>
          <cell r="D68">
            <v>17988.050329999998</v>
          </cell>
          <cell r="E68">
            <v>57976.512349999997</v>
          </cell>
          <cell r="F68">
            <v>164654.95149000001</v>
          </cell>
          <cell r="G68">
            <v>53953.119729999999</v>
          </cell>
          <cell r="I68">
            <v>294572.63390000002</v>
          </cell>
          <cell r="J68">
            <v>2062232.2400599997</v>
          </cell>
          <cell r="O68" t="str">
            <v>Ago</v>
          </cell>
          <cell r="P68">
            <v>61147.39028</v>
          </cell>
          <cell r="Q68">
            <v>477789.85781999998</v>
          </cell>
          <cell r="R68">
            <v>17407.873100000001</v>
          </cell>
          <cell r="S68">
            <v>-106158.224</v>
          </cell>
          <cell r="T68">
            <v>450186.89720000001</v>
          </cell>
          <cell r="Y68" t="str">
            <v>Ago</v>
          </cell>
          <cell r="Z68">
            <v>-411732.33283999999</v>
          </cell>
          <cell r="AA68">
            <v>450186.89720000001</v>
          </cell>
          <cell r="AB68">
            <v>-13588.42944</v>
          </cell>
          <cell r="AD68">
            <v>24866.134920000019</v>
          </cell>
          <cell r="AE68">
            <v>-266274.28969999985</v>
          </cell>
        </row>
        <row r="69">
          <cell r="C69" t="str">
            <v>Sep</v>
          </cell>
          <cell r="D69">
            <v>16514.125049999999</v>
          </cell>
          <cell r="E69">
            <v>47650.746200000001</v>
          </cell>
          <cell r="F69">
            <v>137401.427</v>
          </cell>
          <cell r="G69">
            <v>50573.503129999997</v>
          </cell>
          <cell r="I69">
            <v>252139.80137999999</v>
          </cell>
          <cell r="J69">
            <v>2314372.0414399998</v>
          </cell>
          <cell r="O69" t="str">
            <v>Sep</v>
          </cell>
          <cell r="P69">
            <v>179221.81007000001</v>
          </cell>
          <cell r="Q69">
            <v>43040.20822</v>
          </cell>
          <cell r="R69">
            <v>79654.787960000001</v>
          </cell>
          <cell r="S69">
            <v>176256.75755000001</v>
          </cell>
          <cell r="T69">
            <v>478173.5638</v>
          </cell>
          <cell r="Y69" t="str">
            <v>Sep</v>
          </cell>
          <cell r="Z69">
            <v>-431051.32952000003</v>
          </cell>
          <cell r="AA69">
            <v>478173.5638</v>
          </cell>
          <cell r="AB69">
            <v>-11065.67182</v>
          </cell>
          <cell r="AD69">
            <v>36056.562459999972</v>
          </cell>
          <cell r="AE69">
            <v>-230217.72723999986</v>
          </cell>
        </row>
        <row r="70">
          <cell r="C70" t="str">
            <v>Oct</v>
          </cell>
          <cell r="D70">
            <v>14103.00279</v>
          </cell>
          <cell r="E70">
            <v>53392.264600000002</v>
          </cell>
          <cell r="F70">
            <v>200706.43750999999</v>
          </cell>
          <cell r="G70">
            <v>76114.325219999999</v>
          </cell>
          <cell r="I70">
            <v>344316.03012000001</v>
          </cell>
          <cell r="J70">
            <v>2658688.0715600001</v>
          </cell>
          <cell r="O70" t="str">
            <v>Oct</v>
          </cell>
          <cell r="P70">
            <v>269626.18899</v>
          </cell>
          <cell r="Q70">
            <v>99079.514509999994</v>
          </cell>
          <cell r="R70">
            <v>79723.635150000002</v>
          </cell>
          <cell r="S70">
            <v>112212.53756</v>
          </cell>
          <cell r="T70">
            <v>560641.87621000002</v>
          </cell>
          <cell r="Y70" t="str">
            <v>Oct</v>
          </cell>
          <cell r="Z70">
            <v>-450867.19182000001</v>
          </cell>
          <cell r="AA70">
            <v>560641.87621000002</v>
          </cell>
          <cell r="AB70">
            <v>34731.23947</v>
          </cell>
          <cell r="AD70">
            <v>144505.92386000001</v>
          </cell>
          <cell r="AE70">
            <v>-85711.803379999852</v>
          </cell>
        </row>
        <row r="71">
          <cell r="C71" t="str">
            <v>Nov</v>
          </cell>
          <cell r="D71">
            <v>13891.11865</v>
          </cell>
          <cell r="E71">
            <v>81506.972299999994</v>
          </cell>
          <cell r="F71">
            <v>148665.11379</v>
          </cell>
          <cell r="G71">
            <v>51596.901810000003</v>
          </cell>
          <cell r="I71">
            <v>295660.10655000003</v>
          </cell>
          <cell r="J71">
            <v>2954348.1781100002</v>
          </cell>
          <cell r="O71" t="str">
            <v>Nov</v>
          </cell>
          <cell r="P71">
            <v>194745.59312000001</v>
          </cell>
          <cell r="Q71">
            <v>144232.24082000001</v>
          </cell>
          <cell r="R71">
            <v>737.92822999999999</v>
          </cell>
          <cell r="S71">
            <v>28498.125209999998</v>
          </cell>
          <cell r="T71">
            <v>368213.88737999997</v>
          </cell>
          <cell r="Y71" t="str">
            <v>Nov</v>
          </cell>
          <cell r="Z71">
            <v>-248423.10313999999</v>
          </cell>
          <cell r="AA71">
            <v>368213.88737999997</v>
          </cell>
          <cell r="AB71">
            <v>19423.95176</v>
          </cell>
          <cell r="AD71">
            <v>139214.73599999998</v>
          </cell>
          <cell r="AE71">
            <v>53502.932620000123</v>
          </cell>
        </row>
        <row r="72">
          <cell r="C72" t="str">
            <v>Dic</v>
          </cell>
          <cell r="D72">
            <v>20260.908220000001</v>
          </cell>
          <cell r="E72">
            <v>62434.69786</v>
          </cell>
          <cell r="F72">
            <v>131195.71226</v>
          </cell>
          <cell r="G72">
            <v>51202.323980000001</v>
          </cell>
          <cell r="I72">
            <v>265093.64231999998</v>
          </cell>
          <cell r="J72">
            <v>3219441.8204300003</v>
          </cell>
          <cell r="O72" t="str">
            <v>Dic</v>
          </cell>
          <cell r="P72">
            <v>1101611.38023</v>
          </cell>
          <cell r="Q72">
            <v>341220.60255000001</v>
          </cell>
          <cell r="R72">
            <v>261939.95509</v>
          </cell>
          <cell r="S72">
            <v>210847.80858000001</v>
          </cell>
          <cell r="T72">
            <v>1915619.74645</v>
          </cell>
          <cell r="Y72" t="str">
            <v>Dic</v>
          </cell>
          <cell r="Z72">
            <v>-377179.07351000002</v>
          </cell>
          <cell r="AA72">
            <v>1915619.74645</v>
          </cell>
          <cell r="AB72">
            <v>-19788.449489999999</v>
          </cell>
          <cell r="AD72">
            <v>1518652.2234499999</v>
          </cell>
          <cell r="AE72">
            <v>1572155.15607</v>
          </cell>
        </row>
        <row r="73">
          <cell r="B73" t="str">
            <v>1997 (p)</v>
          </cell>
          <cell r="C73" t="str">
            <v>Ene</v>
          </cell>
          <cell r="D73">
            <v>21458.873970000001</v>
          </cell>
          <cell r="E73">
            <v>53235.418460000001</v>
          </cell>
          <cell r="F73">
            <v>179265.639</v>
          </cell>
          <cell r="G73">
            <v>26111.2084</v>
          </cell>
          <cell r="I73">
            <v>280071.13983</v>
          </cell>
          <cell r="J73">
            <v>280071.13983</v>
          </cell>
          <cell r="N73" t="str">
            <v>1997 (p)</v>
          </cell>
          <cell r="O73" t="str">
            <v>Ene</v>
          </cell>
          <cell r="P73">
            <v>192010.09516</v>
          </cell>
          <cell r="Q73">
            <v>49727.278480000001</v>
          </cell>
          <cell r="R73">
            <v>-2176.2264599999999</v>
          </cell>
          <cell r="S73">
            <v>159832.60722999999</v>
          </cell>
          <cell r="T73">
            <v>399393.75440999999</v>
          </cell>
          <cell r="X73" t="str">
            <v>1997 (p)</v>
          </cell>
          <cell r="Y73" t="str">
            <v>Ene</v>
          </cell>
          <cell r="Z73">
            <v>-374670.18338</v>
          </cell>
          <cell r="AA73">
            <v>399393.75440999999</v>
          </cell>
          <cell r="AB73">
            <v>-86604.702720000001</v>
          </cell>
          <cell r="AD73">
            <v>-61881.131690000009</v>
          </cell>
          <cell r="AE73">
            <v>-61881.131690000009</v>
          </cell>
        </row>
        <row r="74">
          <cell r="C74" t="str">
            <v>Feb</v>
          </cell>
          <cell r="D74">
            <v>28531.56163</v>
          </cell>
          <cell r="E74">
            <v>53430.161339999999</v>
          </cell>
          <cell r="F74">
            <v>167711.70702999999</v>
          </cell>
          <cell r="G74">
            <v>57735.138980000003</v>
          </cell>
          <cell r="I74">
            <v>307408.56897999998</v>
          </cell>
          <cell r="J74">
            <v>587479.70880999998</v>
          </cell>
          <cell r="O74" t="str">
            <v>Feb</v>
          </cell>
          <cell r="P74">
            <v>72508.045559999999</v>
          </cell>
          <cell r="Q74">
            <v>149482.68074000001</v>
          </cell>
          <cell r="R74">
            <v>60671.078630000004</v>
          </cell>
          <cell r="S74">
            <v>214184.70962000001</v>
          </cell>
          <cell r="T74">
            <v>496846.51455000002</v>
          </cell>
          <cell r="Y74" t="str">
            <v>Feb</v>
          </cell>
          <cell r="Z74">
            <v>-495470.9032</v>
          </cell>
          <cell r="AA74">
            <v>496846.51455000002</v>
          </cell>
          <cell r="AB74">
            <v>-19787.58783</v>
          </cell>
          <cell r="AD74">
            <v>-18411.976479999979</v>
          </cell>
          <cell r="AE74">
            <v>-80293.108169999992</v>
          </cell>
        </row>
        <row r="75">
          <cell r="C75" t="str">
            <v>Mar</v>
          </cell>
          <cell r="D75">
            <v>26395.88781</v>
          </cell>
          <cell r="E75">
            <v>48933.485950000002</v>
          </cell>
          <cell r="F75">
            <v>169274.33472000001</v>
          </cell>
          <cell r="G75">
            <v>41656.971460000001</v>
          </cell>
          <cell r="I75">
            <v>286260.67994</v>
          </cell>
          <cell r="J75">
            <v>873740.38874999993</v>
          </cell>
          <cell r="O75" t="str">
            <v>Mar</v>
          </cell>
          <cell r="P75">
            <v>145518.20142999999</v>
          </cell>
          <cell r="Q75">
            <v>115282.03014</v>
          </cell>
          <cell r="R75">
            <v>42076.733619999999</v>
          </cell>
          <cell r="S75">
            <v>205573.82957999999</v>
          </cell>
          <cell r="T75">
            <v>508450.79476999998</v>
          </cell>
          <cell r="Y75" t="str">
            <v>Mar</v>
          </cell>
          <cell r="Z75">
            <v>-380883.24284999998</v>
          </cell>
          <cell r="AA75">
            <v>508450.79476999998</v>
          </cell>
          <cell r="AB75">
            <v>-4147.7064600000003</v>
          </cell>
          <cell r="AD75">
            <v>123419.84546</v>
          </cell>
          <cell r="AE75">
            <v>43126.737290000005</v>
          </cell>
        </row>
        <row r="76">
          <cell r="C76" t="str">
            <v>Abr</v>
          </cell>
          <cell r="D76">
            <v>23844.492450000002</v>
          </cell>
          <cell r="E76">
            <v>56425.952250000002</v>
          </cell>
          <cell r="F76">
            <v>211381.38768000001</v>
          </cell>
          <cell r="G76">
            <v>51215.742109999999</v>
          </cell>
          <cell r="I76">
            <v>342867.57449000003</v>
          </cell>
          <cell r="J76">
            <v>1216607.96324</v>
          </cell>
          <cell r="O76" t="str">
            <v>Abr</v>
          </cell>
          <cell r="P76">
            <v>215006.34015999999</v>
          </cell>
          <cell r="Q76">
            <v>130947.99625</v>
          </cell>
          <cell r="R76">
            <v>45714.39329</v>
          </cell>
          <cell r="S76">
            <v>99256.357879999996</v>
          </cell>
          <cell r="T76">
            <v>490925.08757999999</v>
          </cell>
          <cell r="Y76" t="str">
            <v>Abr</v>
          </cell>
          <cell r="Z76">
            <v>-422551.31335000001</v>
          </cell>
          <cell r="AA76">
            <v>490925.08757999999</v>
          </cell>
          <cell r="AB76">
            <v>-12613.658020000001</v>
          </cell>
          <cell r="AD76">
            <v>55760.116209999978</v>
          </cell>
          <cell r="AE76">
            <v>98886.853499999983</v>
          </cell>
        </row>
        <row r="77">
          <cell r="C77" t="str">
            <v>May</v>
          </cell>
          <cell r="D77">
            <v>23464.624019999999</v>
          </cell>
          <cell r="E77">
            <v>44465.201229999999</v>
          </cell>
          <cell r="F77">
            <v>164210.54204999999</v>
          </cell>
          <cell r="G77">
            <v>64158.514560000003</v>
          </cell>
          <cell r="I77">
            <v>296298.88186000002</v>
          </cell>
          <cell r="J77">
            <v>1512906.8451</v>
          </cell>
          <cell r="O77" t="str">
            <v>May</v>
          </cell>
          <cell r="P77">
            <v>239184.55519000001</v>
          </cell>
          <cell r="Q77">
            <v>117239.6121</v>
          </cell>
          <cell r="R77">
            <v>-4989.0539600000002</v>
          </cell>
          <cell r="S77">
            <v>-22556.11968</v>
          </cell>
          <cell r="T77">
            <v>328878.99365000002</v>
          </cell>
          <cell r="Y77" t="str">
            <v>May</v>
          </cell>
          <cell r="Z77">
            <v>-207528.13717</v>
          </cell>
          <cell r="AA77">
            <v>328878.99365000002</v>
          </cell>
          <cell r="AB77">
            <v>103234.88262</v>
          </cell>
          <cell r="AD77">
            <v>224585.73910000001</v>
          </cell>
          <cell r="AE77">
            <v>323472.59259999997</v>
          </cell>
        </row>
        <row r="78">
          <cell r="C78" t="str">
            <v>Jun</v>
          </cell>
          <cell r="D78">
            <v>18666.104780000001</v>
          </cell>
          <cell r="E78">
            <v>42922.177459999999</v>
          </cell>
          <cell r="F78">
            <v>133770.70005000001</v>
          </cell>
          <cell r="G78">
            <v>89551.005399999995</v>
          </cell>
          <cell r="I78">
            <v>284909.98768999998</v>
          </cell>
          <cell r="J78">
            <v>1797816.8327899999</v>
          </cell>
          <cell r="O78" t="str">
            <v>Jun</v>
          </cell>
          <cell r="P78">
            <v>127401.26209</v>
          </cell>
          <cell r="Q78">
            <v>37219.075729999997</v>
          </cell>
          <cell r="R78">
            <v>98502.926000000007</v>
          </cell>
          <cell r="S78">
            <v>72729.2889</v>
          </cell>
          <cell r="T78">
            <v>335852.55271999998</v>
          </cell>
          <cell r="Y78" t="str">
            <v>Jun</v>
          </cell>
          <cell r="Z78">
            <v>-268503.92920999997</v>
          </cell>
          <cell r="AA78">
            <v>335852.55271999998</v>
          </cell>
          <cell r="AB78">
            <v>-16290.00525</v>
          </cell>
          <cell r="AD78">
            <v>51058.618260000003</v>
          </cell>
          <cell r="AE78">
            <v>374531.21085999999</v>
          </cell>
        </row>
        <row r="79">
          <cell r="C79" t="str">
            <v>Jul</v>
          </cell>
          <cell r="D79">
            <v>16509.88292</v>
          </cell>
          <cell r="E79">
            <v>51599.196389999997</v>
          </cell>
          <cell r="F79">
            <v>149496.96163999999</v>
          </cell>
          <cell r="G79">
            <v>73204.575679999994</v>
          </cell>
          <cell r="I79">
            <v>290810.61663</v>
          </cell>
          <cell r="J79">
            <v>2088627.44942</v>
          </cell>
          <cell r="O79" t="str">
            <v>Jul</v>
          </cell>
          <cell r="P79">
            <v>110466.79066</v>
          </cell>
          <cell r="Q79">
            <v>253845.3498</v>
          </cell>
          <cell r="R79">
            <v>51225.493450000002</v>
          </cell>
          <cell r="S79">
            <v>-94256.468999999997</v>
          </cell>
          <cell r="T79">
            <v>321281.16490999999</v>
          </cell>
          <cell r="Y79" t="str">
            <v>Jul</v>
          </cell>
          <cell r="Z79">
            <v>-264067.52395</v>
          </cell>
          <cell r="AA79">
            <v>321281.16490999999</v>
          </cell>
          <cell r="AB79">
            <v>-48781.607880000003</v>
          </cell>
          <cell r="AD79">
            <v>8432.0330799999865</v>
          </cell>
          <cell r="AE79">
            <v>382963.24393999996</v>
          </cell>
        </row>
        <row r="80">
          <cell r="C80" t="str">
            <v>Ago</v>
          </cell>
          <cell r="D80">
            <v>12483.22834</v>
          </cell>
          <cell r="E80">
            <v>39491.414960000002</v>
          </cell>
          <cell r="F80">
            <v>143572.23147</v>
          </cell>
          <cell r="G80">
            <v>81572.851240000004</v>
          </cell>
          <cell r="I80">
            <v>277119.72600999998</v>
          </cell>
          <cell r="J80">
            <v>2365747.1754299998</v>
          </cell>
          <cell r="O80" t="str">
            <v>Ago</v>
          </cell>
          <cell r="P80">
            <v>37726.592109999998</v>
          </cell>
          <cell r="Q80">
            <v>72316.851479999998</v>
          </cell>
          <cell r="R80">
            <v>79015.404259999996</v>
          </cell>
          <cell r="S80">
            <v>152112.35292</v>
          </cell>
          <cell r="T80">
            <v>341171.20077</v>
          </cell>
          <cell r="Y80" t="str">
            <v>Ago</v>
          </cell>
          <cell r="Z80">
            <v>-360503.07724999997</v>
          </cell>
          <cell r="AA80">
            <v>341171.20077</v>
          </cell>
          <cell r="AB80">
            <v>20697.60111</v>
          </cell>
          <cell r="AD80">
            <v>1365.7246300000224</v>
          </cell>
          <cell r="AE80">
            <v>384328.96856999997</v>
          </cell>
        </row>
        <row r="81">
          <cell r="C81" t="str">
            <v>Sep</v>
          </cell>
          <cell r="D81">
            <v>16334.681200000001</v>
          </cell>
          <cell r="E81">
            <v>52744.689079999996</v>
          </cell>
          <cell r="F81">
            <v>157138.80377999999</v>
          </cell>
          <cell r="G81">
            <v>68840.195129999993</v>
          </cell>
          <cell r="I81">
            <v>295058.36919</v>
          </cell>
          <cell r="J81">
            <v>2660805.5446199998</v>
          </cell>
          <cell r="O81" t="str">
            <v>Sep</v>
          </cell>
          <cell r="P81">
            <v>-95000.641229999994</v>
          </cell>
          <cell r="Q81">
            <v>222371.19696</v>
          </cell>
          <cell r="R81">
            <v>43911.842420000001</v>
          </cell>
          <cell r="S81">
            <v>91968.901190000004</v>
          </cell>
          <cell r="T81">
            <v>263251.29934000003</v>
          </cell>
          <cell r="Y81" t="str">
            <v>Sep</v>
          </cell>
          <cell r="Z81">
            <v>-390693.57530999999</v>
          </cell>
          <cell r="AA81">
            <v>263251.29934000003</v>
          </cell>
          <cell r="AB81">
            <v>75243.923989999996</v>
          </cell>
          <cell r="AD81">
            <v>-52198.351979999963</v>
          </cell>
          <cell r="AE81">
            <v>332130.61658999999</v>
          </cell>
        </row>
        <row r="82">
          <cell r="C82" t="str">
            <v>Oct</v>
          </cell>
          <cell r="D82">
            <v>11612.36325</v>
          </cell>
          <cell r="E82">
            <v>51320.680919999999</v>
          </cell>
          <cell r="F82">
            <v>163909.54290999999</v>
          </cell>
          <cell r="G82">
            <v>135955.71891</v>
          </cell>
          <cell r="I82">
            <v>362798.30599000002</v>
          </cell>
          <cell r="J82">
            <v>3023603.8506100001</v>
          </cell>
          <cell r="O82" t="str">
            <v>Oct</v>
          </cell>
          <cell r="P82">
            <v>24700.78744</v>
          </cell>
          <cell r="Q82">
            <v>139115.98645999999</v>
          </cell>
          <cell r="R82">
            <v>29956.165359999999</v>
          </cell>
          <cell r="S82">
            <v>119041.85800000001</v>
          </cell>
          <cell r="T82">
            <v>312814.79726000002</v>
          </cell>
          <cell r="Y82" t="str">
            <v>Oct</v>
          </cell>
          <cell r="Z82">
            <v>-468380.16363000002</v>
          </cell>
          <cell r="AA82">
            <v>312814.79726000002</v>
          </cell>
          <cell r="AB82">
            <v>84511.02966</v>
          </cell>
          <cell r="AD82">
            <v>-71054.336710000003</v>
          </cell>
          <cell r="AE82">
            <v>261076.27987999999</v>
          </cell>
        </row>
        <row r="83">
          <cell r="C83" t="str">
            <v>Nov</v>
          </cell>
          <cell r="D83">
            <v>8897.1105499999994</v>
          </cell>
          <cell r="E83">
            <v>64508.007290000001</v>
          </cell>
          <cell r="F83">
            <v>128513.30305</v>
          </cell>
          <cell r="G83">
            <v>77227.288709999993</v>
          </cell>
          <cell r="I83">
            <v>279145.7096</v>
          </cell>
          <cell r="J83">
            <v>3302749.5602100003</v>
          </cell>
          <cell r="O83" t="str">
            <v>Nov</v>
          </cell>
          <cell r="P83">
            <v>254261.07813000001</v>
          </cell>
          <cell r="Q83">
            <v>80707.009720000002</v>
          </cell>
          <cell r="R83">
            <v>14870.71225</v>
          </cell>
          <cell r="S83">
            <v>-56106.877130000001</v>
          </cell>
          <cell r="T83">
            <v>293731.92297000001</v>
          </cell>
          <cell r="Y83" t="str">
            <v>Nov</v>
          </cell>
          <cell r="Z83">
            <v>-372885.19235000003</v>
          </cell>
          <cell r="AA83">
            <v>293731.92297000001</v>
          </cell>
          <cell r="AB83">
            <v>-92655.165349999996</v>
          </cell>
          <cell r="AD83">
            <v>-171808.43473000001</v>
          </cell>
          <cell r="AE83">
            <v>89267.845149999979</v>
          </cell>
        </row>
        <row r="84">
          <cell r="C84" t="str">
            <v>Dic*</v>
          </cell>
          <cell r="D84">
            <v>10132.466899999999</v>
          </cell>
          <cell r="E84">
            <v>46590.802000000003</v>
          </cell>
          <cell r="F84">
            <v>171270.48352000001</v>
          </cell>
          <cell r="G84">
            <v>81626.550369999997</v>
          </cell>
          <cell r="I84">
            <v>309620.30278999999</v>
          </cell>
          <cell r="J84">
            <v>3612369.8630000004</v>
          </cell>
          <cell r="O84" t="str">
            <v>Dic*</v>
          </cell>
          <cell r="P84">
            <v>325608.04703000002</v>
          </cell>
          <cell r="Q84">
            <v>104433.15297</v>
          </cell>
          <cell r="R84">
            <v>-145634.39257</v>
          </cell>
          <cell r="S84">
            <v>339664.25956999999</v>
          </cell>
          <cell r="T84">
            <v>624071.06700000004</v>
          </cell>
          <cell r="Y84" t="str">
            <v>Dic*</v>
          </cell>
          <cell r="Z84">
            <v>-704786.19742999994</v>
          </cell>
          <cell r="AA84">
            <v>624071.06700000004</v>
          </cell>
          <cell r="AB84">
            <v>-23843.962</v>
          </cell>
          <cell r="AD84">
            <v>-104559.0924299999</v>
          </cell>
          <cell r="AE84">
            <v>-15291.247279999923</v>
          </cell>
        </row>
        <row r="85">
          <cell r="B85" t="str">
            <v>1998 (p)</v>
          </cell>
          <cell r="C85" t="str">
            <v>Ene</v>
          </cell>
          <cell r="D85">
            <v>10350.36</v>
          </cell>
          <cell r="E85">
            <v>38654.15</v>
          </cell>
          <cell r="F85">
            <v>141359.57999999999</v>
          </cell>
          <cell r="G85">
            <v>64620.83</v>
          </cell>
          <cell r="I85">
            <v>254984.93</v>
          </cell>
          <cell r="J85">
            <v>254984.93</v>
          </cell>
          <cell r="N85" t="str">
            <v>1998 (p)</v>
          </cell>
          <cell r="O85" t="str">
            <v>Ene</v>
          </cell>
          <cell r="P85">
            <v>-31332.01</v>
          </cell>
          <cell r="Q85">
            <v>99502.02</v>
          </cell>
          <cell r="R85">
            <v>20191.490000000002</v>
          </cell>
          <cell r="S85">
            <v>74486.600000000006</v>
          </cell>
          <cell r="T85">
            <v>162848.10999999999</v>
          </cell>
          <cell r="X85" t="str">
            <v>1998 (p)</v>
          </cell>
          <cell r="Y85" t="str">
            <v>Ene</v>
          </cell>
          <cell r="Z85">
            <v>-348426.18</v>
          </cell>
          <cell r="AA85">
            <v>162848.10999999999</v>
          </cell>
          <cell r="AB85">
            <v>51421.14</v>
          </cell>
          <cell r="AD85">
            <v>-134156.93</v>
          </cell>
          <cell r="AE85">
            <v>-134156.93</v>
          </cell>
        </row>
        <row r="86">
          <cell r="C86" t="str">
            <v>Feb</v>
          </cell>
          <cell r="D86">
            <v>10893.68</v>
          </cell>
          <cell r="E86">
            <v>38069.46</v>
          </cell>
          <cell r="F86">
            <v>175743.2</v>
          </cell>
          <cell r="G86">
            <v>84835.18</v>
          </cell>
          <cell r="I86">
            <v>309541.51</v>
          </cell>
          <cell r="J86">
            <v>564526.43999999994</v>
          </cell>
          <cell r="O86" t="str">
            <v>Feb</v>
          </cell>
          <cell r="P86">
            <v>-156472.51</v>
          </cell>
          <cell r="Q86">
            <v>-23378.959999999999</v>
          </cell>
          <cell r="R86">
            <v>75058.59</v>
          </cell>
          <cell r="S86">
            <v>228413.5</v>
          </cell>
          <cell r="T86">
            <v>123620.62</v>
          </cell>
          <cell r="Y86" t="str">
            <v>Feb</v>
          </cell>
          <cell r="Z86">
            <v>-502325.52</v>
          </cell>
          <cell r="AA86">
            <v>123620.62</v>
          </cell>
          <cell r="AB86">
            <v>-4553.8900000000003</v>
          </cell>
          <cell r="AD86">
            <v>-383258.79000000004</v>
          </cell>
          <cell r="AE86">
            <v>-517415.72000000003</v>
          </cell>
        </row>
        <row r="87">
          <cell r="C87" t="str">
            <v>Mar</v>
          </cell>
          <cell r="D87">
            <v>13134.91</v>
          </cell>
          <cell r="E87">
            <v>40891.97</v>
          </cell>
          <cell r="F87">
            <v>198210.64</v>
          </cell>
          <cell r="G87">
            <v>53448.95</v>
          </cell>
          <cell r="I87">
            <v>305686.46999999997</v>
          </cell>
          <cell r="J87">
            <v>870212.90999999992</v>
          </cell>
          <cell r="O87" t="str">
            <v>Mar</v>
          </cell>
          <cell r="P87">
            <v>-53401.21</v>
          </cell>
          <cell r="Q87">
            <v>306741.19</v>
          </cell>
          <cell r="R87">
            <v>112396.05</v>
          </cell>
          <cell r="S87">
            <v>30810.97</v>
          </cell>
          <cell r="T87">
            <v>396546.99</v>
          </cell>
          <cell r="Y87" t="str">
            <v>Mar</v>
          </cell>
          <cell r="Z87">
            <v>-364162.52</v>
          </cell>
          <cell r="AA87">
            <v>396546.99</v>
          </cell>
          <cell r="AB87">
            <v>-47351.27</v>
          </cell>
          <cell r="AD87">
            <v>-14966.800000000025</v>
          </cell>
          <cell r="AE87">
            <v>-532382.52</v>
          </cell>
        </row>
        <row r="88">
          <cell r="C88" t="str">
            <v>Abr</v>
          </cell>
          <cell r="D88">
            <v>11312.82</v>
          </cell>
          <cell r="E88">
            <v>20504.63</v>
          </cell>
          <cell r="F88">
            <v>132084.14000000001</v>
          </cell>
          <cell r="G88">
            <v>58506.01</v>
          </cell>
          <cell r="I88">
            <v>222407.6</v>
          </cell>
          <cell r="J88">
            <v>1092620.51</v>
          </cell>
          <cell r="O88" t="str">
            <v>Abr</v>
          </cell>
          <cell r="P88">
            <v>139867.62</v>
          </cell>
          <cell r="Q88">
            <v>1862.3</v>
          </cell>
          <cell r="R88">
            <v>-82200.7</v>
          </cell>
          <cell r="S88">
            <v>360769.95</v>
          </cell>
          <cell r="T88">
            <v>420299.17</v>
          </cell>
          <cell r="Y88" t="str">
            <v>Abr</v>
          </cell>
          <cell r="Z88">
            <v>-437407.52</v>
          </cell>
          <cell r="AA88">
            <v>420299.17</v>
          </cell>
          <cell r="AB88">
            <v>46255.37</v>
          </cell>
          <cell r="AD88">
            <v>29147.019999999968</v>
          </cell>
          <cell r="AE88">
            <v>-503235.50000000006</v>
          </cell>
        </row>
        <row r="89">
          <cell r="C89" t="str">
            <v>May</v>
          </cell>
          <cell r="D89">
            <v>11299.3</v>
          </cell>
          <cell r="E89">
            <v>42845.34</v>
          </cell>
          <cell r="F89">
            <v>146338.59</v>
          </cell>
          <cell r="G89">
            <v>64830.01</v>
          </cell>
          <cell r="I89">
            <v>265313.24</v>
          </cell>
          <cell r="J89">
            <v>1357933.75</v>
          </cell>
          <cell r="O89" t="str">
            <v>May</v>
          </cell>
          <cell r="P89">
            <v>-79317.759999999995</v>
          </cell>
          <cell r="Q89">
            <v>116938.7</v>
          </cell>
          <cell r="R89">
            <v>1452.76</v>
          </cell>
          <cell r="S89">
            <v>56047.37</v>
          </cell>
          <cell r="T89">
            <v>95121.07</v>
          </cell>
          <cell r="Y89" t="str">
            <v>May</v>
          </cell>
          <cell r="Z89">
            <v>-306738.15999999997</v>
          </cell>
          <cell r="AA89">
            <v>95121.07</v>
          </cell>
          <cell r="AB89">
            <v>-9538.5</v>
          </cell>
          <cell r="AD89">
            <v>-221155.58999999997</v>
          </cell>
          <cell r="AE89">
            <v>-724391.09000000008</v>
          </cell>
        </row>
        <row r="90">
          <cell r="C90" t="str">
            <v>Jun</v>
          </cell>
          <cell r="D90">
            <v>8542.1299999999992</v>
          </cell>
          <cell r="E90">
            <v>39315.74</v>
          </cell>
          <cell r="F90">
            <v>216487.16</v>
          </cell>
          <cell r="G90">
            <v>73331.039999999994</v>
          </cell>
          <cell r="I90">
            <v>337676.07</v>
          </cell>
          <cell r="J90">
            <v>1695609.82</v>
          </cell>
          <cell r="O90" t="str">
            <v>Jun</v>
          </cell>
          <cell r="P90">
            <v>245343.97</v>
          </cell>
          <cell r="Q90">
            <v>45753.22</v>
          </cell>
          <cell r="R90">
            <v>99029.96</v>
          </cell>
          <cell r="S90">
            <v>-236034.1</v>
          </cell>
          <cell r="T90">
            <v>154093.04999999999</v>
          </cell>
          <cell r="Y90" t="str">
            <v>Jun</v>
          </cell>
          <cell r="Z90">
            <v>-264890.26</v>
          </cell>
          <cell r="AA90">
            <v>154093.04999999999</v>
          </cell>
          <cell r="AB90">
            <v>-11642.94</v>
          </cell>
          <cell r="AD90">
            <v>-122440.15000000002</v>
          </cell>
          <cell r="AE90">
            <v>-846831.24000000011</v>
          </cell>
        </row>
        <row r="91">
          <cell r="C91" t="str">
            <v>Jul</v>
          </cell>
          <cell r="D91">
            <v>13305.43</v>
          </cell>
          <cell r="E91">
            <v>44901.56</v>
          </cell>
          <cell r="F91">
            <v>173022.91</v>
          </cell>
          <cell r="G91">
            <v>73759.42</v>
          </cell>
          <cell r="I91">
            <v>304989.31</v>
          </cell>
          <cell r="J91">
            <v>2000599.1300000001</v>
          </cell>
          <cell r="O91" t="str">
            <v>Jul</v>
          </cell>
          <cell r="P91">
            <v>104147.92</v>
          </cell>
          <cell r="Q91">
            <v>67419.34</v>
          </cell>
          <cell r="R91">
            <v>22597.29</v>
          </cell>
          <cell r="S91">
            <v>205193.55</v>
          </cell>
          <cell r="T91">
            <v>399358.1</v>
          </cell>
          <cell r="Y91" t="str">
            <v>Jul</v>
          </cell>
          <cell r="Z91">
            <v>-358849.07</v>
          </cell>
          <cell r="AA91">
            <v>399358.1</v>
          </cell>
          <cell r="AB91">
            <v>-20763.150000000001</v>
          </cell>
          <cell r="AD91">
            <v>19745.879999999968</v>
          </cell>
          <cell r="AE91">
            <v>-827085.3600000001</v>
          </cell>
        </row>
        <row r="92">
          <cell r="C92" t="str">
            <v>Ago</v>
          </cell>
          <cell r="D92">
            <v>14915.26</v>
          </cell>
          <cell r="E92">
            <v>37989.919999999998</v>
          </cell>
          <cell r="F92">
            <v>165859.29</v>
          </cell>
          <cell r="G92">
            <v>61032.17</v>
          </cell>
          <cell r="I92">
            <v>279796.64</v>
          </cell>
          <cell r="J92">
            <v>2280395.77</v>
          </cell>
          <cell r="O92" t="str">
            <v>Ago</v>
          </cell>
          <cell r="P92">
            <v>22458.76</v>
          </cell>
          <cell r="Q92">
            <v>123808.86</v>
          </cell>
          <cell r="R92">
            <v>94869.87</v>
          </cell>
          <cell r="S92">
            <v>19392.7</v>
          </cell>
          <cell r="T92">
            <v>260530.19</v>
          </cell>
          <cell r="Y92" t="str">
            <v>Ago</v>
          </cell>
          <cell r="Z92">
            <v>-485730.44</v>
          </cell>
          <cell r="AA92">
            <v>260530.19</v>
          </cell>
          <cell r="AB92">
            <v>80609.039999999994</v>
          </cell>
          <cell r="AD92">
            <v>-144591.21000000002</v>
          </cell>
          <cell r="AE92">
            <v>-971676.57000000007</v>
          </cell>
        </row>
        <row r="93">
          <cell r="C93" t="str">
            <v>Sep</v>
          </cell>
          <cell r="D93">
            <v>16112.31</v>
          </cell>
          <cell r="E93">
            <v>41540.68</v>
          </cell>
          <cell r="F93">
            <v>158923.64000000001</v>
          </cell>
          <cell r="G93">
            <v>87479.14</v>
          </cell>
          <cell r="I93">
            <v>304055.77</v>
          </cell>
          <cell r="J93">
            <v>2584451.54</v>
          </cell>
          <cell r="O93" t="str">
            <v>Sep</v>
          </cell>
          <cell r="P93">
            <v>38638.35</v>
          </cell>
          <cell r="Q93">
            <v>-28011.25</v>
          </cell>
          <cell r="R93">
            <v>105483.87</v>
          </cell>
          <cell r="S93">
            <v>116893.55</v>
          </cell>
          <cell r="T93">
            <v>233004.53</v>
          </cell>
          <cell r="Y93" t="str">
            <v>Sep</v>
          </cell>
          <cell r="Z93">
            <v>-544634.78</v>
          </cell>
          <cell r="AA93">
            <v>233004.53</v>
          </cell>
          <cell r="AB93">
            <v>130316.84</v>
          </cell>
          <cell r="AD93">
            <v>-181313.41</v>
          </cell>
          <cell r="AE93">
            <v>-1152989.98</v>
          </cell>
        </row>
        <row r="94">
          <cell r="C94" t="str">
            <v>Oct</v>
          </cell>
          <cell r="D94">
            <v>18547.2</v>
          </cell>
          <cell r="E94">
            <v>47377.14</v>
          </cell>
          <cell r="F94">
            <v>219066.48</v>
          </cell>
          <cell r="G94">
            <v>154365.04999999999</v>
          </cell>
          <cell r="I94">
            <v>439355.88</v>
          </cell>
          <cell r="J94">
            <v>3023807.42</v>
          </cell>
          <cell r="O94" t="str">
            <v>Oct</v>
          </cell>
          <cell r="P94">
            <v>-79962.52</v>
          </cell>
          <cell r="Q94">
            <v>281071.24</v>
          </cell>
          <cell r="R94">
            <v>37354.61</v>
          </cell>
          <cell r="S94">
            <v>-27857.3</v>
          </cell>
          <cell r="T94">
            <v>210606.02</v>
          </cell>
          <cell r="Y94" t="str">
            <v>Oct</v>
          </cell>
          <cell r="Z94">
            <v>-264364.52</v>
          </cell>
          <cell r="AA94">
            <v>210606.02</v>
          </cell>
          <cell r="AB94">
            <v>27411.05</v>
          </cell>
          <cell r="AD94">
            <v>-26347.45000000003</v>
          </cell>
          <cell r="AE94">
            <v>-1179337.43</v>
          </cell>
        </row>
        <row r="95">
          <cell r="C95" t="str">
            <v>Nov</v>
          </cell>
          <cell r="D95">
            <v>24314.69</v>
          </cell>
          <cell r="E95">
            <v>44269.94</v>
          </cell>
          <cell r="F95">
            <v>184052.61</v>
          </cell>
          <cell r="G95">
            <v>97184.81</v>
          </cell>
          <cell r="I95">
            <v>349822.05</v>
          </cell>
          <cell r="J95">
            <v>3373629.4699999997</v>
          </cell>
          <cell r="O95" t="str">
            <v>Nov</v>
          </cell>
          <cell r="P95">
            <v>97681.36</v>
          </cell>
          <cell r="Q95">
            <v>68340.259999999995</v>
          </cell>
          <cell r="R95">
            <v>14484.96</v>
          </cell>
          <cell r="S95">
            <v>40799.53</v>
          </cell>
          <cell r="T95">
            <v>221306.12</v>
          </cell>
          <cell r="Y95" t="str">
            <v>Nov</v>
          </cell>
          <cell r="Z95">
            <v>-126822.47</v>
          </cell>
          <cell r="AA95">
            <v>221306.12</v>
          </cell>
          <cell r="AB95">
            <v>-121735.41</v>
          </cell>
          <cell r="AD95">
            <v>-27251.760000000009</v>
          </cell>
          <cell r="AE95">
            <v>-1206589.19</v>
          </cell>
        </row>
        <row r="96">
          <cell r="C96" t="str">
            <v>Dic*</v>
          </cell>
          <cell r="D96">
            <v>16940.04</v>
          </cell>
          <cell r="E96">
            <v>59954.76</v>
          </cell>
          <cell r="F96">
            <v>207862.27</v>
          </cell>
          <cell r="G96">
            <v>59423.1</v>
          </cell>
          <cell r="I96">
            <v>344180.17</v>
          </cell>
          <cell r="J96">
            <v>3717809.6399999997</v>
          </cell>
          <cell r="O96" t="str">
            <v>Dic*</v>
          </cell>
          <cell r="P96">
            <v>170131.23</v>
          </cell>
          <cell r="Q96">
            <v>274086.99</v>
          </cell>
          <cell r="R96">
            <v>34125.620000000003</v>
          </cell>
          <cell r="S96">
            <v>-224072.13</v>
          </cell>
          <cell r="T96">
            <v>254271.72</v>
          </cell>
          <cell r="Y96" t="str">
            <v>Dic*</v>
          </cell>
          <cell r="Z96">
            <v>-265991.27</v>
          </cell>
          <cell r="AA96">
            <v>254271.72</v>
          </cell>
          <cell r="AB96">
            <v>41058.42</v>
          </cell>
          <cell r="AD96">
            <v>29338.869999999981</v>
          </cell>
          <cell r="AE96">
            <v>-1177250.32</v>
          </cell>
        </row>
        <row r="110">
          <cell r="B110" t="str">
            <v>Cuadro II-3B</v>
          </cell>
          <cell r="N110" t="str">
            <v>Cuadro II-4B</v>
          </cell>
          <cell r="X110" t="str">
            <v>Cuadro II-5B</v>
          </cell>
        </row>
        <row r="112">
          <cell r="B112" t="str">
            <v>REINTEGROS POR SERVICIOS FINANCIEROS Y NO FINANCIEROS</v>
          </cell>
          <cell r="N112" t="str">
            <v>CUENTA DE CAPITAL</v>
          </cell>
          <cell r="X112" t="str">
            <v>BALANZA CAMBIARIA</v>
          </cell>
        </row>
        <row r="114">
          <cell r="B114" t="str">
            <v>(Valores acumulados)</v>
          </cell>
          <cell r="N114" t="str">
            <v>(Valores acumulados)</v>
          </cell>
          <cell r="X114" t="str">
            <v>(Valores acumulados)</v>
          </cell>
        </row>
        <row r="116">
          <cell r="G116" t="str">
            <v xml:space="preserve">               (Miles de dólares)</v>
          </cell>
          <cell r="S116" t="str">
            <v xml:space="preserve">                         (Miles de dólares)</v>
          </cell>
          <cell r="AB116" t="str">
            <v xml:space="preserve">                                (Miles de dólares)</v>
          </cell>
        </row>
        <row r="117">
          <cell r="B117" t="str">
            <v>Período</v>
          </cell>
          <cell r="D117" t="str">
            <v>Turismo</v>
          </cell>
          <cell r="E117" t="str">
            <v>Transferencias</v>
          </cell>
          <cell r="F117" t="str">
            <v>Otros servicios</v>
          </cell>
          <cell r="G117" t="str">
            <v>Servicios</v>
          </cell>
          <cell r="I117" t="str">
            <v xml:space="preserve">    Servicios</v>
          </cell>
          <cell r="N117" t="str">
            <v>Período</v>
          </cell>
          <cell r="P117" t="str">
            <v>Sector</v>
          </cell>
          <cell r="Q117" t="str">
            <v>Inversión</v>
          </cell>
          <cell r="R117" t="str">
            <v>Sector</v>
          </cell>
          <cell r="S117" t="str">
            <v>Operaciones</v>
          </cell>
          <cell r="T117" t="str">
            <v>Financiación</v>
          </cell>
          <cell r="Y117" t="str">
            <v>Período</v>
          </cell>
          <cell r="Z117" t="str">
            <v>Superávit o</v>
          </cell>
          <cell r="AA117" t="str">
            <v xml:space="preserve">  Financiación</v>
          </cell>
          <cell r="AB117" t="str">
            <v>Causaciones</v>
          </cell>
          <cell r="AD117" t="str">
            <v>Var. reservas</v>
          </cell>
        </row>
        <row r="118">
          <cell r="E118" t="str">
            <v>e ingresos</v>
          </cell>
          <cell r="F118" t="str">
            <v>no financieros</v>
          </cell>
          <cell r="G118" t="str">
            <v>financieros</v>
          </cell>
          <cell r="I118" t="str">
            <v>totales</v>
          </cell>
          <cell r="P118" t="str">
            <v>privado¹</v>
          </cell>
          <cell r="Q118" t="str">
            <v>extranjera</v>
          </cell>
          <cell r="R118" t="str">
            <v>oficial¹</v>
          </cell>
          <cell r="S118" t="str">
            <v>especiales²</v>
          </cell>
          <cell r="T118" t="str">
            <v>neta</v>
          </cell>
          <cell r="Z118" t="str">
            <v>déficit en</v>
          </cell>
          <cell r="AA118" t="str">
            <v>neta</v>
          </cell>
          <cell r="AB118" t="str">
            <v>valuac. y prov.</v>
          </cell>
          <cell r="AD118" t="str">
            <v>netas</v>
          </cell>
        </row>
        <row r="119">
          <cell r="E119" t="str">
            <v>personales</v>
          </cell>
          <cell r="Q119" t="str">
            <v>neta</v>
          </cell>
          <cell r="Z119" t="str">
            <v>Cta. Cte.</v>
          </cell>
        </row>
        <row r="120">
          <cell r="C120" t="str">
            <v>Ene/92</v>
          </cell>
          <cell r="D120">
            <v>114511</v>
          </cell>
          <cell r="E120">
            <v>153740</v>
          </cell>
          <cell r="F120">
            <v>29600</v>
          </cell>
          <cell r="G120">
            <v>33905</v>
          </cell>
          <cell r="I120">
            <v>331756</v>
          </cell>
          <cell r="O120" t="str">
            <v>Ene/92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Y120" t="str">
            <v>Ene/92</v>
          </cell>
          <cell r="Z120">
            <v>0</v>
          </cell>
          <cell r="AA120">
            <v>0</v>
          </cell>
          <cell r="AB120">
            <v>0</v>
          </cell>
          <cell r="AD120">
            <v>0</v>
          </cell>
        </row>
        <row r="121">
          <cell r="C121" t="str">
            <v>Feb</v>
          </cell>
          <cell r="D121">
            <v>182466</v>
          </cell>
          <cell r="E121">
            <v>281676</v>
          </cell>
          <cell r="F121">
            <v>61700</v>
          </cell>
          <cell r="G121">
            <v>67953</v>
          </cell>
          <cell r="I121">
            <v>593795</v>
          </cell>
          <cell r="O121" t="str">
            <v>Feb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Y121" t="str">
            <v>Feb</v>
          </cell>
          <cell r="Z121">
            <v>0</v>
          </cell>
          <cell r="AA121">
            <v>0</v>
          </cell>
          <cell r="AB121">
            <v>0</v>
          </cell>
          <cell r="AD121">
            <v>0</v>
          </cell>
        </row>
        <row r="122">
          <cell r="C122" t="str">
            <v>Mar</v>
          </cell>
          <cell r="D122">
            <v>269818</v>
          </cell>
          <cell r="E122">
            <v>443310</v>
          </cell>
          <cell r="F122">
            <v>93100</v>
          </cell>
          <cell r="G122">
            <v>97478</v>
          </cell>
          <cell r="I122">
            <v>903706</v>
          </cell>
          <cell r="O122" t="str">
            <v>Mar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Y122" t="str">
            <v>Mar</v>
          </cell>
          <cell r="Z122">
            <v>0</v>
          </cell>
          <cell r="AA122">
            <v>0</v>
          </cell>
          <cell r="AB122">
            <v>0</v>
          </cell>
          <cell r="AD122">
            <v>0</v>
          </cell>
        </row>
        <row r="123">
          <cell r="C123" t="str">
            <v>Abr</v>
          </cell>
          <cell r="D123">
            <v>345483</v>
          </cell>
          <cell r="E123">
            <v>595562</v>
          </cell>
          <cell r="F123">
            <v>126300</v>
          </cell>
          <cell r="G123">
            <v>126982</v>
          </cell>
          <cell r="I123">
            <v>1194327</v>
          </cell>
          <cell r="O123" t="str">
            <v>Abr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Y123" t="str">
            <v>Abr</v>
          </cell>
          <cell r="Z123">
            <v>0</v>
          </cell>
          <cell r="AA123">
            <v>0</v>
          </cell>
          <cell r="AB123">
            <v>0</v>
          </cell>
          <cell r="AD123">
            <v>0</v>
          </cell>
        </row>
        <row r="124">
          <cell r="C124" t="str">
            <v>May</v>
          </cell>
          <cell r="D124">
            <v>406393</v>
          </cell>
          <cell r="E124">
            <v>783442</v>
          </cell>
          <cell r="F124">
            <v>155700</v>
          </cell>
          <cell r="G124">
            <v>161143</v>
          </cell>
          <cell r="I124">
            <v>1506678</v>
          </cell>
          <cell r="O124" t="str">
            <v>May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Y124" t="str">
            <v>May</v>
          </cell>
          <cell r="Z124">
            <v>0</v>
          </cell>
          <cell r="AA124">
            <v>0</v>
          </cell>
          <cell r="AB124">
            <v>0</v>
          </cell>
          <cell r="AD124">
            <v>0</v>
          </cell>
        </row>
        <row r="125">
          <cell r="C125" t="str">
            <v>Jun</v>
          </cell>
          <cell r="D125">
            <v>476180</v>
          </cell>
          <cell r="E125">
            <v>970946</v>
          </cell>
          <cell r="F125">
            <v>182000</v>
          </cell>
          <cell r="G125">
            <v>192968</v>
          </cell>
          <cell r="I125">
            <v>1822094</v>
          </cell>
          <cell r="O125" t="str">
            <v>Jun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Y125" t="str">
            <v>Jun</v>
          </cell>
          <cell r="Z125">
            <v>0</v>
          </cell>
          <cell r="AA125">
            <v>0</v>
          </cell>
          <cell r="AB125">
            <v>0</v>
          </cell>
          <cell r="AD125">
            <v>0</v>
          </cell>
        </row>
        <row r="126">
          <cell r="C126" t="str">
            <v>Jul</v>
          </cell>
          <cell r="D126">
            <v>547507</v>
          </cell>
          <cell r="E126">
            <v>1121655</v>
          </cell>
          <cell r="F126">
            <v>209800</v>
          </cell>
          <cell r="G126">
            <v>224540</v>
          </cell>
          <cell r="I126">
            <v>2103502</v>
          </cell>
          <cell r="O126" t="str">
            <v>Jul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Y126" t="str">
            <v>Jul</v>
          </cell>
          <cell r="Z126">
            <v>0</v>
          </cell>
          <cell r="AA126">
            <v>0</v>
          </cell>
          <cell r="AB126">
            <v>0</v>
          </cell>
          <cell r="AD126">
            <v>0</v>
          </cell>
        </row>
        <row r="127">
          <cell r="C127" t="str">
            <v>Ago</v>
          </cell>
          <cell r="D127">
            <v>609528</v>
          </cell>
          <cell r="E127">
            <v>1202870</v>
          </cell>
          <cell r="F127">
            <v>237900</v>
          </cell>
          <cell r="G127">
            <v>256561</v>
          </cell>
          <cell r="I127">
            <v>2306859</v>
          </cell>
          <cell r="O127" t="str">
            <v>Ago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Y127" t="str">
            <v>Ago</v>
          </cell>
          <cell r="Z127">
            <v>0</v>
          </cell>
          <cell r="AA127">
            <v>0</v>
          </cell>
          <cell r="AB127">
            <v>0</v>
          </cell>
          <cell r="AD127">
            <v>0</v>
          </cell>
        </row>
        <row r="128">
          <cell r="C128" t="str">
            <v>Sep</v>
          </cell>
          <cell r="D128">
            <v>705309</v>
          </cell>
          <cell r="E128">
            <v>1306602</v>
          </cell>
          <cell r="F128">
            <v>277800</v>
          </cell>
          <cell r="G128">
            <v>287128</v>
          </cell>
          <cell r="I128">
            <v>2576839</v>
          </cell>
          <cell r="O128" t="str">
            <v>Sep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Y128" t="str">
            <v>Sep</v>
          </cell>
          <cell r="Z128">
            <v>0</v>
          </cell>
          <cell r="AA128">
            <v>0</v>
          </cell>
          <cell r="AB128">
            <v>0</v>
          </cell>
          <cell r="AD128">
            <v>0</v>
          </cell>
        </row>
        <row r="129">
          <cell r="C129" t="str">
            <v>Oct</v>
          </cell>
          <cell r="D129">
            <v>731988</v>
          </cell>
          <cell r="E129">
            <v>1389480</v>
          </cell>
          <cell r="F129">
            <v>339800</v>
          </cell>
          <cell r="G129">
            <v>330481</v>
          </cell>
          <cell r="I129">
            <v>2791749</v>
          </cell>
          <cell r="O129" t="str">
            <v>Oct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Y129" t="str">
            <v>Oct</v>
          </cell>
          <cell r="Z129">
            <v>0</v>
          </cell>
          <cell r="AA129">
            <v>0</v>
          </cell>
          <cell r="AB129">
            <v>0</v>
          </cell>
          <cell r="AD129">
            <v>0</v>
          </cell>
        </row>
        <row r="130">
          <cell r="C130" t="str">
            <v>Nov</v>
          </cell>
          <cell r="D130">
            <v>765108</v>
          </cell>
          <cell r="E130">
            <v>1470365</v>
          </cell>
          <cell r="F130">
            <v>382900</v>
          </cell>
          <cell r="G130">
            <v>364688</v>
          </cell>
          <cell r="I130">
            <v>2983061</v>
          </cell>
          <cell r="O130" t="str">
            <v>Nov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Y130" t="str">
            <v>Nov</v>
          </cell>
          <cell r="Z130">
            <v>0</v>
          </cell>
          <cell r="AA130">
            <v>0</v>
          </cell>
          <cell r="AB130">
            <v>0</v>
          </cell>
          <cell r="AD130">
            <v>0</v>
          </cell>
        </row>
        <row r="131">
          <cell r="C131" t="str">
            <v>Dic</v>
          </cell>
          <cell r="D131">
            <v>797385</v>
          </cell>
          <cell r="E131">
            <v>1592865</v>
          </cell>
          <cell r="F131">
            <v>416900</v>
          </cell>
          <cell r="G131">
            <v>395851</v>
          </cell>
          <cell r="I131">
            <v>3203001</v>
          </cell>
          <cell r="O131" t="str">
            <v>Dic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Y131" t="str">
            <v>Dic</v>
          </cell>
          <cell r="Z131">
            <v>0</v>
          </cell>
          <cell r="AA131">
            <v>0</v>
          </cell>
          <cell r="AB131">
            <v>0</v>
          </cell>
          <cell r="AD131">
            <v>0</v>
          </cell>
        </row>
        <row r="132">
          <cell r="C132" t="str">
            <v>Ene/93</v>
          </cell>
          <cell r="D132">
            <v>42301.246950000001</v>
          </cell>
          <cell r="E132">
            <v>50717.076639999999</v>
          </cell>
          <cell r="F132">
            <v>25797.451659999999</v>
          </cell>
          <cell r="G132">
            <v>3826.4597199999998</v>
          </cell>
          <cell r="I132">
            <v>122642.23497</v>
          </cell>
          <cell r="O132" t="str">
            <v>Ene/93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Y132" t="str">
            <v>Ene/93</v>
          </cell>
          <cell r="Z132">
            <v>0</v>
          </cell>
          <cell r="AA132">
            <v>0</v>
          </cell>
          <cell r="AB132">
            <v>0</v>
          </cell>
          <cell r="AD132">
            <v>0</v>
          </cell>
        </row>
        <row r="133">
          <cell r="C133" t="str">
            <v>Feb</v>
          </cell>
          <cell r="D133">
            <v>82985.200370000006</v>
          </cell>
          <cell r="E133">
            <v>134894.22963000002</v>
          </cell>
          <cell r="F133">
            <v>59266.951820000002</v>
          </cell>
          <cell r="G133">
            <v>23773.994859999999</v>
          </cell>
          <cell r="I133">
            <v>300920.37667999999</v>
          </cell>
          <cell r="O133" t="str">
            <v>Feb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Y133" t="str">
            <v>Feb</v>
          </cell>
          <cell r="Z133">
            <v>0</v>
          </cell>
          <cell r="AA133">
            <v>0</v>
          </cell>
          <cell r="AB133">
            <v>0</v>
          </cell>
          <cell r="AD133">
            <v>0</v>
          </cell>
        </row>
        <row r="134">
          <cell r="C134" t="str">
            <v>Mar</v>
          </cell>
          <cell r="D134">
            <v>148335.22315999999</v>
          </cell>
          <cell r="E134">
            <v>228444.92926</v>
          </cell>
          <cell r="F134">
            <v>107786.55296</v>
          </cell>
          <cell r="G134">
            <v>43349.381309999997</v>
          </cell>
          <cell r="I134">
            <v>527916.08669000003</v>
          </cell>
          <cell r="O134" t="str">
            <v>Mar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Y134" t="str">
            <v>Mar</v>
          </cell>
          <cell r="Z134">
            <v>0</v>
          </cell>
          <cell r="AA134">
            <v>0</v>
          </cell>
          <cell r="AB134">
            <v>0</v>
          </cell>
          <cell r="AD134">
            <v>0</v>
          </cell>
        </row>
        <row r="135">
          <cell r="C135" t="str">
            <v>Abr</v>
          </cell>
          <cell r="D135">
            <v>206255.25987000001</v>
          </cell>
          <cell r="E135">
            <v>347069.45279000001</v>
          </cell>
          <cell r="F135">
            <v>152427.35529000001</v>
          </cell>
          <cell r="G135">
            <v>77698.492039999997</v>
          </cell>
          <cell r="I135">
            <v>783450.55998999998</v>
          </cell>
          <cell r="O135" t="str">
            <v>Abr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Y135" t="str">
            <v>Abr</v>
          </cell>
          <cell r="Z135">
            <v>0</v>
          </cell>
          <cell r="AA135">
            <v>0</v>
          </cell>
          <cell r="AB135">
            <v>0</v>
          </cell>
          <cell r="AD135">
            <v>0</v>
          </cell>
        </row>
        <row r="136">
          <cell r="C136" t="str">
            <v>May</v>
          </cell>
          <cell r="D136">
            <v>287742.18982999999</v>
          </cell>
          <cell r="E136">
            <v>513952.67582</v>
          </cell>
          <cell r="F136">
            <v>204250.33649000002</v>
          </cell>
          <cell r="G136">
            <v>127043.83215999999</v>
          </cell>
          <cell r="I136">
            <v>1132989.0342999999</v>
          </cell>
          <cell r="O136" t="str">
            <v>May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Y136" t="str">
            <v>May</v>
          </cell>
          <cell r="Z136">
            <v>0</v>
          </cell>
          <cell r="AA136">
            <v>0</v>
          </cell>
          <cell r="AB136">
            <v>0</v>
          </cell>
          <cell r="AD136">
            <v>0</v>
          </cell>
        </row>
        <row r="137">
          <cell r="C137" t="str">
            <v>Jun</v>
          </cell>
          <cell r="D137">
            <v>364940.5907</v>
          </cell>
          <cell r="E137">
            <v>710329.06254000007</v>
          </cell>
          <cell r="F137">
            <v>280513.16982000001</v>
          </cell>
          <cell r="G137">
            <v>199550.53151</v>
          </cell>
          <cell r="I137">
            <v>1555333.35457</v>
          </cell>
          <cell r="O137" t="str">
            <v>Jun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Y137" t="str">
            <v>Jun</v>
          </cell>
          <cell r="Z137">
            <v>0</v>
          </cell>
          <cell r="AA137">
            <v>0</v>
          </cell>
          <cell r="AB137">
            <v>0</v>
          </cell>
          <cell r="AD137">
            <v>0</v>
          </cell>
        </row>
        <row r="138">
          <cell r="C138" t="str">
            <v>Jul</v>
          </cell>
          <cell r="D138">
            <v>436587.07669000002</v>
          </cell>
          <cell r="E138">
            <v>806829.32422000007</v>
          </cell>
          <cell r="F138">
            <v>334521.87355000002</v>
          </cell>
          <cell r="G138">
            <v>248723.38529000001</v>
          </cell>
          <cell r="I138">
            <v>1826661.6597500001</v>
          </cell>
          <cell r="O138" t="str">
            <v>Jul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Y138" t="str">
            <v>Jul</v>
          </cell>
          <cell r="Z138">
            <v>0</v>
          </cell>
          <cell r="AA138">
            <v>0</v>
          </cell>
          <cell r="AB138">
            <v>0</v>
          </cell>
          <cell r="AD138">
            <v>0</v>
          </cell>
        </row>
        <row r="139">
          <cell r="C139" t="str">
            <v>Ago</v>
          </cell>
          <cell r="D139">
            <v>511233.05907000002</v>
          </cell>
          <cell r="E139">
            <v>887786.80666000012</v>
          </cell>
          <cell r="F139">
            <v>375592.93824000005</v>
          </cell>
          <cell r="G139">
            <v>320826.12849999999</v>
          </cell>
          <cell r="I139">
            <v>2095438.9324700001</v>
          </cell>
          <cell r="O139" t="str">
            <v>Ago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Y139" t="str">
            <v>Ago</v>
          </cell>
          <cell r="Z139">
            <v>0</v>
          </cell>
          <cell r="AA139">
            <v>0</v>
          </cell>
          <cell r="AB139">
            <v>0</v>
          </cell>
          <cell r="AD139">
            <v>0</v>
          </cell>
        </row>
        <row r="140">
          <cell r="C140" t="str">
            <v>Sep</v>
          </cell>
          <cell r="D140">
            <v>572920.04431999999</v>
          </cell>
          <cell r="E140">
            <v>981997.49332000013</v>
          </cell>
          <cell r="F140">
            <v>424769.12043000007</v>
          </cell>
          <cell r="G140">
            <v>373292.85861</v>
          </cell>
          <cell r="I140">
            <v>2352979.5166800003</v>
          </cell>
          <cell r="O140" t="str">
            <v>Sep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Y140" t="str">
            <v>Sep</v>
          </cell>
          <cell r="Z140">
            <v>0</v>
          </cell>
          <cell r="AA140">
            <v>0</v>
          </cell>
          <cell r="AB140">
            <v>0</v>
          </cell>
          <cell r="AD140">
            <v>0</v>
          </cell>
        </row>
        <row r="141">
          <cell r="C141" t="str">
            <v>Oct*</v>
          </cell>
          <cell r="D141">
            <v>622645.93871000002</v>
          </cell>
          <cell r="E141">
            <v>1032323.0432600002</v>
          </cell>
          <cell r="F141">
            <v>484610.70333000005</v>
          </cell>
          <cell r="G141">
            <v>436620.14929999999</v>
          </cell>
          <cell r="I141">
            <v>2576199.8346000002</v>
          </cell>
          <cell r="O141" t="str">
            <v>Oct*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Y141" t="str">
            <v>Oct*</v>
          </cell>
          <cell r="Z141">
            <v>0</v>
          </cell>
          <cell r="AA141">
            <v>0</v>
          </cell>
          <cell r="AB141">
            <v>0</v>
          </cell>
          <cell r="AD141">
            <v>0</v>
          </cell>
        </row>
        <row r="142">
          <cell r="C142" t="str">
            <v>Nov*</v>
          </cell>
          <cell r="D142">
            <v>696104.40433000005</v>
          </cell>
          <cell r="E142">
            <v>1091125.5622800002</v>
          </cell>
          <cell r="F142">
            <v>532814.41276000009</v>
          </cell>
          <cell r="G142">
            <v>479708.41436</v>
          </cell>
          <cell r="I142">
            <v>2799752.79373</v>
          </cell>
          <cell r="O142" t="str">
            <v>Nov*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Y142" t="str">
            <v>Nov*</v>
          </cell>
          <cell r="Z142">
            <v>0</v>
          </cell>
          <cell r="AA142">
            <v>0</v>
          </cell>
          <cell r="AB142">
            <v>0</v>
          </cell>
          <cell r="AD142">
            <v>0</v>
          </cell>
        </row>
        <row r="143">
          <cell r="C143" t="str">
            <v>Dic*</v>
          </cell>
          <cell r="D143">
            <v>734371.78551000007</v>
          </cell>
          <cell r="E143">
            <v>1153035.6183600002</v>
          </cell>
          <cell r="F143">
            <v>623565.82502000011</v>
          </cell>
          <cell r="G143">
            <v>529355.31866999995</v>
          </cell>
          <cell r="I143">
            <v>3040328.5475599999</v>
          </cell>
          <cell r="O143" t="str">
            <v>Dic*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Y143" t="str">
            <v>Dic*</v>
          </cell>
          <cell r="Z143">
            <v>0</v>
          </cell>
          <cell r="AA143">
            <v>0</v>
          </cell>
          <cell r="AB143">
            <v>0</v>
          </cell>
          <cell r="AD143">
            <v>0</v>
          </cell>
        </row>
        <row r="144">
          <cell r="B144">
            <v>1994</v>
          </cell>
          <cell r="C144" t="str">
            <v>Ene</v>
          </cell>
          <cell r="D144">
            <v>52309.503879999997</v>
          </cell>
          <cell r="E144">
            <v>60242.882149999998</v>
          </cell>
          <cell r="F144">
            <v>89650.704140000002</v>
          </cell>
          <cell r="G144">
            <v>9462.7562500000004</v>
          </cell>
          <cell r="I144">
            <v>211665.84641999999</v>
          </cell>
          <cell r="N144">
            <v>1994</v>
          </cell>
          <cell r="O144" t="str">
            <v>Ene</v>
          </cell>
          <cell r="P144">
            <v>98856.574869999997</v>
          </cell>
          <cell r="Q144">
            <v>4289.4307799999997</v>
          </cell>
          <cell r="R144">
            <v>36038.230360000001</v>
          </cell>
          <cell r="S144">
            <v>-58487.178059999998</v>
          </cell>
          <cell r="T144">
            <v>80697.057950000002</v>
          </cell>
          <cell r="X144">
            <v>1994</v>
          </cell>
          <cell r="Y144" t="str">
            <v>Ene</v>
          </cell>
          <cell r="Z144">
            <v>-4908.22703</v>
          </cell>
          <cell r="AA144">
            <v>80697.057950000002</v>
          </cell>
          <cell r="AB144">
            <v>44490.059780000003</v>
          </cell>
          <cell r="AD144">
            <v>120278.89070000002</v>
          </cell>
        </row>
        <row r="145">
          <cell r="C145" t="str">
            <v>Feb</v>
          </cell>
          <cell r="D145">
            <v>116683.37153</v>
          </cell>
          <cell r="E145">
            <v>122180.88803999999</v>
          </cell>
          <cell r="F145">
            <v>161920.88153000001</v>
          </cell>
          <cell r="G145">
            <v>38392.205869999998</v>
          </cell>
          <cell r="I145">
            <v>439177.34696999996</v>
          </cell>
          <cell r="O145" t="str">
            <v>Feb</v>
          </cell>
          <cell r="P145">
            <v>163135.79848999999</v>
          </cell>
          <cell r="Q145">
            <v>58439.752120000005</v>
          </cell>
          <cell r="R145">
            <v>35209.339830000004</v>
          </cell>
          <cell r="S145">
            <v>-131003.14214000001</v>
          </cell>
          <cell r="T145">
            <v>125781.74830000001</v>
          </cell>
          <cell r="Y145" t="str">
            <v>Feb</v>
          </cell>
          <cell r="Z145">
            <v>7078.2721099999999</v>
          </cell>
          <cell r="AA145">
            <v>125781.74830000001</v>
          </cell>
          <cell r="AB145">
            <v>79208.181400000001</v>
          </cell>
          <cell r="AD145">
            <v>212068.20181</v>
          </cell>
        </row>
        <row r="146">
          <cell r="C146" t="str">
            <v>Mar</v>
          </cell>
          <cell r="D146">
            <v>190488.26367000001</v>
          </cell>
          <cell r="E146">
            <v>183206.96518999999</v>
          </cell>
          <cell r="F146">
            <v>311553.44321000006</v>
          </cell>
          <cell r="G146">
            <v>66297.33236</v>
          </cell>
          <cell r="I146">
            <v>751546.00442999997</v>
          </cell>
          <cell r="O146" t="str">
            <v>Mar</v>
          </cell>
          <cell r="P146">
            <v>292687.72840000002</v>
          </cell>
          <cell r="Q146">
            <v>68166.677920000002</v>
          </cell>
          <cell r="R146">
            <v>45667.720420000005</v>
          </cell>
          <cell r="S146">
            <v>-193357.68222000002</v>
          </cell>
          <cell r="T146">
            <v>213164.44452000002</v>
          </cell>
          <cell r="Y146" t="str">
            <v>Mar</v>
          </cell>
          <cell r="Z146">
            <v>-30466.890290000003</v>
          </cell>
          <cell r="AA146">
            <v>213164.44452000002</v>
          </cell>
          <cell r="AB146">
            <v>78908.181400000001</v>
          </cell>
          <cell r="AD146">
            <v>261605.73563000001</v>
          </cell>
        </row>
        <row r="147">
          <cell r="C147" t="str">
            <v>Abr</v>
          </cell>
          <cell r="D147">
            <v>263547.70893000002</v>
          </cell>
          <cell r="E147">
            <v>252303.37766999999</v>
          </cell>
          <cell r="F147">
            <v>392025.41069000005</v>
          </cell>
          <cell r="G147">
            <v>100045.92303000001</v>
          </cell>
          <cell r="I147">
            <v>1007922.42032</v>
          </cell>
          <cell r="O147" t="str">
            <v>Abr</v>
          </cell>
          <cell r="P147">
            <v>339781.55667000002</v>
          </cell>
          <cell r="Q147">
            <v>64521.838670000005</v>
          </cell>
          <cell r="R147">
            <v>-72021.319040000002</v>
          </cell>
          <cell r="S147">
            <v>-164152.77243000001</v>
          </cell>
          <cell r="T147">
            <v>168129.30387</v>
          </cell>
          <cell r="Y147" t="str">
            <v>Abr</v>
          </cell>
          <cell r="Z147">
            <v>-242389.72596000001</v>
          </cell>
          <cell r="AA147">
            <v>168129.30387</v>
          </cell>
          <cell r="AB147">
            <v>86008.181400000001</v>
          </cell>
          <cell r="AD147">
            <v>11747.759309999994</v>
          </cell>
        </row>
        <row r="148">
          <cell r="C148" t="str">
            <v>May</v>
          </cell>
          <cell r="D148">
            <v>352689.45480000001</v>
          </cell>
          <cell r="E148">
            <v>325508.50426999998</v>
          </cell>
          <cell r="F148">
            <v>469087.46983000007</v>
          </cell>
          <cell r="G148">
            <v>150248.90960000001</v>
          </cell>
          <cell r="I148">
            <v>1297534.3385000001</v>
          </cell>
          <cell r="O148" t="str">
            <v>May</v>
          </cell>
          <cell r="P148">
            <v>417322.30219000002</v>
          </cell>
          <cell r="Q148">
            <v>111343.97708000001</v>
          </cell>
          <cell r="R148">
            <v>-54229.810240000006</v>
          </cell>
          <cell r="S148">
            <v>-231627.12654000003</v>
          </cell>
          <cell r="T148">
            <v>242809.34249000001</v>
          </cell>
          <cell r="Y148" t="str">
            <v>May</v>
          </cell>
          <cell r="Z148">
            <v>-322884.73758000002</v>
          </cell>
          <cell r="AA148">
            <v>242809.34249000001</v>
          </cell>
          <cell r="AB148">
            <v>61608.181400000001</v>
          </cell>
          <cell r="AD148">
            <v>-18467.213690000004</v>
          </cell>
        </row>
        <row r="149">
          <cell r="C149" t="str">
            <v>Jun</v>
          </cell>
          <cell r="D149">
            <v>381672.81403000001</v>
          </cell>
          <cell r="E149">
            <v>398711.33597999997</v>
          </cell>
          <cell r="F149">
            <v>553549.26296000008</v>
          </cell>
          <cell r="G149">
            <v>186132.68792</v>
          </cell>
          <cell r="I149">
            <v>1520066.1008900001</v>
          </cell>
          <cell r="O149" t="str">
            <v>Jun</v>
          </cell>
          <cell r="P149">
            <v>498822.28574000002</v>
          </cell>
          <cell r="Q149">
            <v>159277.03232</v>
          </cell>
          <cell r="R149">
            <v>24672.09607</v>
          </cell>
          <cell r="S149">
            <v>-181523.99544000003</v>
          </cell>
          <cell r="T149">
            <v>501247.41869000002</v>
          </cell>
          <cell r="Y149" t="str">
            <v>Jun</v>
          </cell>
          <cell r="Z149">
            <v>-521173.18310000002</v>
          </cell>
          <cell r="AA149">
            <v>501247.41869000002</v>
          </cell>
          <cell r="AB149">
            <v>139608.1814</v>
          </cell>
          <cell r="AD149">
            <v>119682.41699</v>
          </cell>
        </row>
        <row r="150">
          <cell r="C150" t="str">
            <v>Jul</v>
          </cell>
          <cell r="D150">
            <v>408482.53704000002</v>
          </cell>
          <cell r="E150">
            <v>452581.80963999999</v>
          </cell>
          <cell r="F150">
            <v>652679.59634000005</v>
          </cell>
          <cell r="G150">
            <v>226383.65416999999</v>
          </cell>
          <cell r="I150">
            <v>1740127.5971900001</v>
          </cell>
          <cell r="O150" t="str">
            <v>Jul</v>
          </cell>
          <cell r="P150">
            <v>556420.24680000008</v>
          </cell>
          <cell r="Q150">
            <v>205269.52627</v>
          </cell>
          <cell r="R150">
            <v>31093.630539999998</v>
          </cell>
          <cell r="S150">
            <v>-161827.35167000003</v>
          </cell>
          <cell r="T150">
            <v>630956.05194000003</v>
          </cell>
          <cell r="Y150" t="str">
            <v>Jul</v>
          </cell>
          <cell r="Z150">
            <v>-678652.81634999998</v>
          </cell>
          <cell r="AA150">
            <v>630956.05194000003</v>
          </cell>
          <cell r="AB150">
            <v>145908.1814</v>
          </cell>
          <cell r="AD150">
            <v>98211.416990000056</v>
          </cell>
        </row>
        <row r="151">
          <cell r="C151" t="str">
            <v>Ago</v>
          </cell>
          <cell r="D151">
            <v>455288.84537</v>
          </cell>
          <cell r="E151">
            <v>539421.11817000003</v>
          </cell>
          <cell r="F151">
            <v>770958.90239000006</v>
          </cell>
          <cell r="G151">
            <v>283131.47580000001</v>
          </cell>
          <cell r="I151">
            <v>2048800.34173</v>
          </cell>
          <cell r="O151" t="str">
            <v>Ago</v>
          </cell>
          <cell r="P151">
            <v>734160.07938000001</v>
          </cell>
          <cell r="Q151">
            <v>265603.60236999998</v>
          </cell>
          <cell r="R151">
            <v>-7941.8781799999997</v>
          </cell>
          <cell r="S151">
            <v>-72245.719490000032</v>
          </cell>
          <cell r="T151">
            <v>919576.08408000006</v>
          </cell>
          <cell r="Y151" t="str">
            <v>Ago</v>
          </cell>
          <cell r="Z151">
            <v>-939879.19877000002</v>
          </cell>
          <cell r="AA151">
            <v>919576.08408000006</v>
          </cell>
          <cell r="AB151">
            <v>122508.1814</v>
          </cell>
          <cell r="AD151">
            <v>102205.06671000004</v>
          </cell>
        </row>
        <row r="152">
          <cell r="C152" t="str">
            <v>Sep</v>
          </cell>
          <cell r="D152">
            <v>506184.58366</v>
          </cell>
          <cell r="E152">
            <v>629330.84243000008</v>
          </cell>
          <cell r="F152">
            <v>925964.50351000007</v>
          </cell>
          <cell r="G152">
            <v>328807.51423999999</v>
          </cell>
          <cell r="I152">
            <v>2390287.4438399998</v>
          </cell>
          <cell r="O152" t="str">
            <v>Sep</v>
          </cell>
          <cell r="P152">
            <v>950493.48565000005</v>
          </cell>
          <cell r="Q152">
            <v>315689.36430999998</v>
          </cell>
          <cell r="R152">
            <v>-213901.94933999999</v>
          </cell>
          <cell r="S152">
            <v>-138841.40364000003</v>
          </cell>
          <cell r="T152">
            <v>913439.49698000005</v>
          </cell>
          <cell r="Y152" t="str">
            <v>Sep</v>
          </cell>
          <cell r="Z152">
            <v>-1134085.97655</v>
          </cell>
          <cell r="AA152">
            <v>913439.49698000005</v>
          </cell>
          <cell r="AB152">
            <v>126608.1814</v>
          </cell>
          <cell r="AD152">
            <v>-94038.298169999965</v>
          </cell>
        </row>
        <row r="153">
          <cell r="C153" t="str">
            <v>Oct</v>
          </cell>
          <cell r="D153">
            <v>554677.86543999997</v>
          </cell>
          <cell r="E153">
            <v>700315.17301000003</v>
          </cell>
          <cell r="F153">
            <v>1040133.67104</v>
          </cell>
          <cell r="G153">
            <v>392411.62725999998</v>
          </cell>
          <cell r="I153">
            <v>2687538.3367499998</v>
          </cell>
          <cell r="O153" t="str">
            <v>Oct</v>
          </cell>
          <cell r="P153">
            <v>1123462.57012</v>
          </cell>
          <cell r="Q153">
            <v>360928.68093999999</v>
          </cell>
          <cell r="R153">
            <v>197821.18726000004</v>
          </cell>
          <cell r="S153">
            <v>-532159.01361000002</v>
          </cell>
          <cell r="T153">
            <v>1150053.4247099999</v>
          </cell>
          <cell r="Y153" t="str">
            <v>Oct</v>
          </cell>
          <cell r="Z153">
            <v>-1408181.49367</v>
          </cell>
          <cell r="AA153">
            <v>1150053.4247099999</v>
          </cell>
          <cell r="AB153">
            <v>180808.1814</v>
          </cell>
          <cell r="AD153">
            <v>-77319.887560000061</v>
          </cell>
        </row>
        <row r="154">
          <cell r="C154" t="str">
            <v>Nov</v>
          </cell>
          <cell r="D154">
            <v>602474.94834999996</v>
          </cell>
          <cell r="E154">
            <v>768661.21135</v>
          </cell>
          <cell r="F154">
            <v>1168721.81149</v>
          </cell>
          <cell r="G154">
            <v>431011.87627000001</v>
          </cell>
          <cell r="I154">
            <v>2970869.8474599998</v>
          </cell>
          <cell r="O154" t="str">
            <v>Nov</v>
          </cell>
          <cell r="P154">
            <v>1351655.56911</v>
          </cell>
          <cell r="Q154">
            <v>435241.87265999999</v>
          </cell>
          <cell r="R154">
            <v>-294446.52615999995</v>
          </cell>
          <cell r="S154">
            <v>-135890.48195000004</v>
          </cell>
          <cell r="T154">
            <v>1356560.4336599999</v>
          </cell>
          <cell r="Y154" t="str">
            <v>Nov</v>
          </cell>
          <cell r="Z154">
            <v>-1582503.5521</v>
          </cell>
          <cell r="AA154">
            <v>1356560.4336599999</v>
          </cell>
          <cell r="AB154">
            <v>86108.181400000001</v>
          </cell>
          <cell r="AD154">
            <v>-139834.93704000011</v>
          </cell>
        </row>
        <row r="155">
          <cell r="C155" t="str">
            <v>Dic</v>
          </cell>
          <cell r="D155">
            <v>646338.69303999993</v>
          </cell>
          <cell r="E155">
            <v>835048.32538000005</v>
          </cell>
          <cell r="F155">
            <v>1322121.48273</v>
          </cell>
          <cell r="G155">
            <v>460216.28084000002</v>
          </cell>
          <cell r="I155">
            <v>3263724.78199</v>
          </cell>
          <cell r="O155" t="str">
            <v>Dic</v>
          </cell>
          <cell r="P155">
            <v>1818689.6009900002</v>
          </cell>
          <cell r="Q155">
            <v>610247.36189000006</v>
          </cell>
          <cell r="R155">
            <v>-197165.58024999994</v>
          </cell>
          <cell r="S155">
            <v>-188750.23584000004</v>
          </cell>
          <cell r="T155">
            <v>2043021.1467899999</v>
          </cell>
          <cell r="Y155" t="str">
            <v>Dic</v>
          </cell>
          <cell r="Z155">
            <v>-1914708.11154</v>
          </cell>
          <cell r="AA155">
            <v>2043021.1467899999</v>
          </cell>
          <cell r="AB155">
            <v>5000</v>
          </cell>
          <cell r="AD155">
            <v>133313.03524999996</v>
          </cell>
        </row>
        <row r="156">
          <cell r="B156">
            <v>1995</v>
          </cell>
          <cell r="C156" t="str">
            <v>Ene</v>
          </cell>
          <cell r="D156">
            <v>41711.25877</v>
          </cell>
          <cell r="E156">
            <v>63400.035909999999</v>
          </cell>
          <cell r="F156">
            <v>128962.54674999999</v>
          </cell>
          <cell r="G156">
            <v>24618.388719999999</v>
          </cell>
          <cell r="I156">
            <v>258692.23014999999</v>
          </cell>
          <cell r="N156">
            <v>1995</v>
          </cell>
          <cell r="O156" t="str">
            <v>Ene</v>
          </cell>
          <cell r="P156">
            <v>143569.62966999999</v>
          </cell>
          <cell r="Q156">
            <v>48357.10555</v>
          </cell>
          <cell r="R156">
            <v>24618.561959999999</v>
          </cell>
          <cell r="S156">
            <v>122751.70388930275</v>
          </cell>
          <cell r="T156">
            <v>339297.00106930273</v>
          </cell>
          <cell r="X156">
            <v>1995</v>
          </cell>
          <cell r="Y156" t="str">
            <v>Ene</v>
          </cell>
          <cell r="Z156">
            <v>-477955.06040999998</v>
          </cell>
          <cell r="AA156">
            <v>339297.00106930273</v>
          </cell>
          <cell r="AB156">
            <v>87100</v>
          </cell>
          <cell r="AD156">
            <v>-51558.059340697248</v>
          </cell>
        </row>
        <row r="157">
          <cell r="C157" t="str">
            <v>Feb</v>
          </cell>
          <cell r="D157">
            <v>80041.020450000011</v>
          </cell>
          <cell r="E157">
            <v>147406.82008999999</v>
          </cell>
          <cell r="F157">
            <v>241685.68948999999</v>
          </cell>
          <cell r="G157">
            <v>86559.603929999997</v>
          </cell>
          <cell r="I157">
            <v>555693.13396000001</v>
          </cell>
          <cell r="O157" t="str">
            <v>Feb</v>
          </cell>
          <cell r="P157">
            <v>310805.53576</v>
          </cell>
          <cell r="Q157">
            <v>15238.130019999997</v>
          </cell>
          <cell r="R157">
            <v>46298.714850000004</v>
          </cell>
          <cell r="S157">
            <v>222630.54257099447</v>
          </cell>
          <cell r="T157">
            <v>594972.9232009945</v>
          </cell>
          <cell r="Y157" t="str">
            <v>Feb</v>
          </cell>
          <cell r="Z157">
            <v>-683421.07852999994</v>
          </cell>
          <cell r="AA157">
            <v>594972.9232009945</v>
          </cell>
          <cell r="AB157">
            <v>169000</v>
          </cell>
          <cell r="AD157">
            <v>80551.844670994557</v>
          </cell>
        </row>
        <row r="158">
          <cell r="C158" t="str">
            <v>Mar</v>
          </cell>
          <cell r="D158">
            <v>119999.27098</v>
          </cell>
          <cell r="E158">
            <v>231854.31164999999</v>
          </cell>
          <cell r="F158">
            <v>358956.91550999996</v>
          </cell>
          <cell r="G158">
            <v>189307.63624999998</v>
          </cell>
          <cell r="I158">
            <v>900118.13439000002</v>
          </cell>
          <cell r="O158" t="str">
            <v>Mar</v>
          </cell>
          <cell r="P158">
            <v>372949.88582999998</v>
          </cell>
          <cell r="Q158">
            <v>45819.850720000002</v>
          </cell>
          <cell r="R158">
            <v>146039.23001</v>
          </cell>
          <cell r="S158">
            <v>261664.47047238497</v>
          </cell>
          <cell r="T158">
            <v>826473.43703238503</v>
          </cell>
          <cell r="Y158" t="str">
            <v>Mar</v>
          </cell>
          <cell r="Z158">
            <v>-860306.60493999999</v>
          </cell>
          <cell r="AA158">
            <v>826473.43703238503</v>
          </cell>
          <cell r="AB158">
            <v>345000</v>
          </cell>
          <cell r="AD158">
            <v>311166.83209238504</v>
          </cell>
        </row>
        <row r="159">
          <cell r="C159" t="str">
            <v>Abr</v>
          </cell>
          <cell r="D159">
            <v>190180.05254</v>
          </cell>
          <cell r="E159">
            <v>293505.43014999997</v>
          </cell>
          <cell r="F159">
            <v>439695.58842999995</v>
          </cell>
          <cell r="G159">
            <v>252370.10944999999</v>
          </cell>
          <cell r="I159">
            <v>1175751.1805700001</v>
          </cell>
          <cell r="O159" t="str">
            <v>Abr</v>
          </cell>
          <cell r="P159">
            <v>428534.05757999996</v>
          </cell>
          <cell r="Q159">
            <v>128805.26086000001</v>
          </cell>
          <cell r="R159">
            <v>276590.74465999997</v>
          </cell>
          <cell r="S159">
            <v>311709.38864918798</v>
          </cell>
          <cell r="T159">
            <v>1145639.4517491879</v>
          </cell>
          <cell r="Y159" t="str">
            <v>Abr</v>
          </cell>
          <cell r="Z159">
            <v>-1099512.29281</v>
          </cell>
          <cell r="AA159">
            <v>1145639.4517491879</v>
          </cell>
          <cell r="AB159">
            <v>360600</v>
          </cell>
          <cell r="AD159">
            <v>406727.15893918788</v>
          </cell>
        </row>
        <row r="160">
          <cell r="C160" t="str">
            <v>May</v>
          </cell>
          <cell r="D160">
            <v>215742.68934000001</v>
          </cell>
          <cell r="E160">
            <v>351781.26839999994</v>
          </cell>
          <cell r="F160">
            <v>524375.42071999994</v>
          </cell>
          <cell r="G160">
            <v>340504.38000999996</v>
          </cell>
          <cell r="I160">
            <v>1432403.75847</v>
          </cell>
          <cell r="O160" t="str">
            <v>May</v>
          </cell>
          <cell r="P160">
            <v>499725.75001999998</v>
          </cell>
          <cell r="Q160">
            <v>180077.33512</v>
          </cell>
          <cell r="R160">
            <v>278867.07143999997</v>
          </cell>
          <cell r="S160">
            <v>393565.03766130761</v>
          </cell>
          <cell r="T160">
            <v>1352235.1942413074</v>
          </cell>
          <cell r="Y160" t="str">
            <v>May</v>
          </cell>
          <cell r="Z160">
            <v>-1216708.1097299999</v>
          </cell>
          <cell r="AA160">
            <v>1352235.1942413074</v>
          </cell>
          <cell r="AB160">
            <v>381000</v>
          </cell>
          <cell r="AD160">
            <v>516527.08451130753</v>
          </cell>
        </row>
        <row r="161">
          <cell r="C161" t="str">
            <v>Jun</v>
          </cell>
          <cell r="D161">
            <v>236243.00750000001</v>
          </cell>
          <cell r="E161">
            <v>434800.78154999996</v>
          </cell>
          <cell r="F161">
            <v>618185.45096999989</v>
          </cell>
          <cell r="G161">
            <v>420952.01181999996</v>
          </cell>
          <cell r="I161">
            <v>1710181.25184</v>
          </cell>
          <cell r="O161" t="str">
            <v>Jun</v>
          </cell>
          <cell r="P161">
            <v>612777.15822999994</v>
          </cell>
          <cell r="Q161">
            <v>257995.76123</v>
          </cell>
          <cell r="R161">
            <v>287839.47338999994</v>
          </cell>
          <cell r="S161">
            <v>400060.87094591447</v>
          </cell>
          <cell r="T161">
            <v>1558673.2637959144</v>
          </cell>
          <cell r="Y161" t="str">
            <v>Jun</v>
          </cell>
          <cell r="Z161">
            <v>-1373552.9197999998</v>
          </cell>
          <cell r="AA161">
            <v>1558673.2637959144</v>
          </cell>
          <cell r="AB161">
            <v>366700</v>
          </cell>
          <cell r="AD161">
            <v>551820.34399591456</v>
          </cell>
        </row>
        <row r="162">
          <cell r="C162" t="str">
            <v>Jul</v>
          </cell>
          <cell r="D162">
            <v>256874.33543000001</v>
          </cell>
          <cell r="E162">
            <v>494774.68935999996</v>
          </cell>
          <cell r="F162">
            <v>726063.44278999988</v>
          </cell>
          <cell r="G162">
            <v>514590.58133999998</v>
          </cell>
          <cell r="I162">
            <v>1992303.04892</v>
          </cell>
          <cell r="O162" t="str">
            <v>Jul</v>
          </cell>
          <cell r="P162">
            <v>657696.09904999996</v>
          </cell>
          <cell r="Q162">
            <v>369379.71534</v>
          </cell>
          <cell r="R162">
            <v>297826.53537999996</v>
          </cell>
          <cell r="S162">
            <v>463592.05407010746</v>
          </cell>
          <cell r="T162">
            <v>1788494.4038401074</v>
          </cell>
          <cell r="Y162" t="str">
            <v>Jul</v>
          </cell>
          <cell r="Z162">
            <v>-1550178.0840999999</v>
          </cell>
          <cell r="AA162">
            <v>1788494.4038401074</v>
          </cell>
          <cell r="AB162">
            <v>302600</v>
          </cell>
          <cell r="AD162">
            <v>540916.31974010752</v>
          </cell>
        </row>
        <row r="163">
          <cell r="C163" t="str">
            <v>Ago</v>
          </cell>
          <cell r="D163">
            <v>285381.14879000001</v>
          </cell>
          <cell r="E163">
            <v>558163.36323999998</v>
          </cell>
          <cell r="F163">
            <v>831988.8428199999</v>
          </cell>
          <cell r="G163">
            <v>587610.90472999995</v>
          </cell>
          <cell r="I163">
            <v>2263144.2595799998</v>
          </cell>
          <cell r="O163" t="str">
            <v>Ago</v>
          </cell>
          <cell r="P163">
            <v>841231.54352999991</v>
          </cell>
          <cell r="Q163">
            <v>302731.61962000001</v>
          </cell>
          <cell r="R163">
            <v>283734.96695999993</v>
          </cell>
          <cell r="S163">
            <v>451167.46505815972</v>
          </cell>
          <cell r="T163">
            <v>1878865.5951681596</v>
          </cell>
          <cell r="Y163" t="str">
            <v>Ago</v>
          </cell>
          <cell r="Z163">
            <v>-1759424.5069899999</v>
          </cell>
          <cell r="AA163">
            <v>1878865.5951681596</v>
          </cell>
          <cell r="AB163">
            <v>159200</v>
          </cell>
          <cell r="AD163">
            <v>278641.08817815967</v>
          </cell>
        </row>
        <row r="164">
          <cell r="C164" t="str">
            <v>Sep</v>
          </cell>
          <cell r="D164">
            <v>369174.51280999999</v>
          </cell>
          <cell r="E164">
            <v>635056.30450999993</v>
          </cell>
          <cell r="F164">
            <v>923800.70248999994</v>
          </cell>
          <cell r="G164">
            <v>635592.29416999989</v>
          </cell>
          <cell r="I164">
            <v>2563623.8139800001</v>
          </cell>
          <cell r="O164" t="str">
            <v>Sep</v>
          </cell>
          <cell r="P164">
            <v>822934.76798999996</v>
          </cell>
          <cell r="Q164">
            <v>339581.68612999999</v>
          </cell>
          <cell r="R164">
            <v>332468.57460999995</v>
          </cell>
          <cell r="S164">
            <v>471584.65475333139</v>
          </cell>
          <cell r="T164">
            <v>1966569.6834833312</v>
          </cell>
          <cell r="Y164" t="str">
            <v>Sep</v>
          </cell>
          <cell r="Z164">
            <v>-1876201.7975699999</v>
          </cell>
          <cell r="AA164">
            <v>1966569.6834833312</v>
          </cell>
          <cell r="AB164">
            <v>231900</v>
          </cell>
          <cell r="AD164">
            <v>322267.88591333129</v>
          </cell>
        </row>
        <row r="165">
          <cell r="C165" t="str">
            <v>Oct</v>
          </cell>
          <cell r="D165">
            <v>396405.78476000001</v>
          </cell>
          <cell r="E165">
            <v>689052.28295999998</v>
          </cell>
          <cell r="F165">
            <v>1029328.5938899999</v>
          </cell>
          <cell r="G165">
            <v>721427.70717999991</v>
          </cell>
          <cell r="I165">
            <v>2836214.3687900002</v>
          </cell>
          <cell r="O165" t="str">
            <v>Oct</v>
          </cell>
          <cell r="P165">
            <v>910373.71872999996</v>
          </cell>
          <cell r="Q165">
            <v>364977.44864999998</v>
          </cell>
          <cell r="R165">
            <v>453439.88086999994</v>
          </cell>
          <cell r="S165">
            <v>459340.82303982729</v>
          </cell>
          <cell r="T165">
            <v>2188131.8712898269</v>
          </cell>
          <cell r="Y165" t="str">
            <v>Oct</v>
          </cell>
          <cell r="Z165">
            <v>-2067058.2742299999</v>
          </cell>
          <cell r="AA165">
            <v>2188131.8712898269</v>
          </cell>
          <cell r="AB165">
            <v>228817.89102000001</v>
          </cell>
          <cell r="AD165">
            <v>349891.48807982705</v>
          </cell>
        </row>
        <row r="166">
          <cell r="C166" t="str">
            <v>Nov</v>
          </cell>
          <cell r="D166">
            <v>420408.65146000002</v>
          </cell>
          <cell r="E166">
            <v>735512.78822999995</v>
          </cell>
          <cell r="F166">
            <v>1160277.3653899999</v>
          </cell>
          <cell r="G166">
            <v>817818.63634999993</v>
          </cell>
          <cell r="I166">
            <v>3134017.4414300001</v>
          </cell>
          <cell r="O166" t="str">
            <v>Nov</v>
          </cell>
          <cell r="P166">
            <v>918372.42929999996</v>
          </cell>
          <cell r="Q166">
            <v>416407.33083999995</v>
          </cell>
          <cell r="R166">
            <v>516084.04277999996</v>
          </cell>
          <cell r="S166">
            <v>583507.46398812544</v>
          </cell>
          <cell r="T166">
            <v>2434371.266908125</v>
          </cell>
          <cell r="Y166" t="str">
            <v>Nov</v>
          </cell>
          <cell r="Z166">
            <v>-2342023.8551399997</v>
          </cell>
          <cell r="AA166">
            <v>2434371.266908125</v>
          </cell>
          <cell r="AB166">
            <v>184481.10756</v>
          </cell>
          <cell r="AD166">
            <v>276828.5193281254</v>
          </cell>
        </row>
        <row r="167">
          <cell r="C167" t="str">
            <v>Dic</v>
          </cell>
          <cell r="D167">
            <v>443042.26229000004</v>
          </cell>
          <cell r="E167">
            <v>787135.75596999994</v>
          </cell>
          <cell r="F167">
            <v>1263835.8688599998</v>
          </cell>
          <cell r="G167">
            <v>865745.32414999988</v>
          </cell>
          <cell r="I167">
            <v>3359759.2112700003</v>
          </cell>
          <cell r="O167" t="str">
            <v>Dic</v>
          </cell>
          <cell r="P167">
            <v>947511.96886999998</v>
          </cell>
          <cell r="Q167">
            <v>472532.97557999997</v>
          </cell>
          <cell r="R167">
            <v>649499.18134999997</v>
          </cell>
          <cell r="S167">
            <v>622775.2242601082</v>
          </cell>
          <cell r="T167">
            <v>2692319.3500601077</v>
          </cell>
          <cell r="Y167" t="str">
            <v>Dic</v>
          </cell>
          <cell r="Z167">
            <v>-2373246.4087599996</v>
          </cell>
          <cell r="AA167">
            <v>2692319.3500601077</v>
          </cell>
          <cell r="AB167">
            <v>2948.3526000000129</v>
          </cell>
          <cell r="AD167">
            <v>322021.29390010808</v>
          </cell>
        </row>
        <row r="168">
          <cell r="B168">
            <v>1996</v>
          </cell>
          <cell r="C168" t="str">
            <v>Ene</v>
          </cell>
          <cell r="D168">
            <v>22899.513849999999</v>
          </cell>
          <cell r="E168">
            <v>49575.174469999998</v>
          </cell>
          <cell r="F168">
            <v>112768.81318</v>
          </cell>
          <cell r="G168">
            <v>15695.37383</v>
          </cell>
          <cell r="I168">
            <v>200938.87533000001</v>
          </cell>
          <cell r="N168">
            <v>1996</v>
          </cell>
          <cell r="O168" t="str">
            <v>Ene</v>
          </cell>
          <cell r="P168">
            <v>-40330.620990000003</v>
          </cell>
          <cell r="Q168">
            <v>50185.876210000002</v>
          </cell>
          <cell r="R168">
            <v>20364.71285</v>
          </cell>
          <cell r="S168">
            <v>71124.668130000005</v>
          </cell>
          <cell r="T168">
            <v>101344.63619999999</v>
          </cell>
          <cell r="X168">
            <v>1996</v>
          </cell>
          <cell r="Y168" t="str">
            <v>Ene</v>
          </cell>
          <cell r="Z168">
            <v>-238568.97372000001</v>
          </cell>
          <cell r="AA168">
            <v>101344.63619999999</v>
          </cell>
          <cell r="AB168">
            <v>-23876.388029999998</v>
          </cell>
          <cell r="AD168">
            <v>-161100.72555</v>
          </cell>
        </row>
        <row r="169">
          <cell r="C169" t="str">
            <v>Feb</v>
          </cell>
          <cell r="D169">
            <v>50477.054830000001</v>
          </cell>
          <cell r="E169">
            <v>96040.2696</v>
          </cell>
          <cell r="F169">
            <v>218882.71103999999</v>
          </cell>
          <cell r="G169">
            <v>59742.364780000004</v>
          </cell>
          <cell r="I169">
            <v>425142.40025000001</v>
          </cell>
          <cell r="O169" t="str">
            <v>Feb</v>
          </cell>
          <cell r="P169">
            <v>-106568.61629000001</v>
          </cell>
          <cell r="Q169">
            <v>136916.23489999998</v>
          </cell>
          <cell r="R169">
            <v>29893.305529999998</v>
          </cell>
          <cell r="S169">
            <v>234963.11018000002</v>
          </cell>
          <cell r="T169">
            <v>295204.03431999998</v>
          </cell>
          <cell r="Y169" t="str">
            <v>Feb</v>
          </cell>
          <cell r="Z169">
            <v>-564940.78875000007</v>
          </cell>
          <cell r="AA169">
            <v>295204.03431999998</v>
          </cell>
          <cell r="AB169">
            <v>-43783.062789999996</v>
          </cell>
          <cell r="AD169">
            <v>-313519.81722000008</v>
          </cell>
        </row>
        <row r="170">
          <cell r="C170" t="str">
            <v>Mar</v>
          </cell>
          <cell r="D170">
            <v>76830.118920000008</v>
          </cell>
          <cell r="E170">
            <v>143334.21244</v>
          </cell>
          <cell r="F170">
            <v>333647.30683999998</v>
          </cell>
          <cell r="G170">
            <v>77046.309689999995</v>
          </cell>
          <cell r="I170">
            <v>630857.94788999995</v>
          </cell>
          <cell r="O170" t="str">
            <v>Mar</v>
          </cell>
          <cell r="P170">
            <v>-174252.53962</v>
          </cell>
          <cell r="Q170">
            <v>267069.08045000001</v>
          </cell>
          <cell r="R170">
            <v>127655.32248</v>
          </cell>
          <cell r="S170">
            <v>331094.37242999999</v>
          </cell>
          <cell r="T170">
            <v>551566.23573999992</v>
          </cell>
          <cell r="Y170" t="str">
            <v>Mar</v>
          </cell>
          <cell r="Z170">
            <v>-894497.85767000006</v>
          </cell>
          <cell r="AA170">
            <v>551566.23573999992</v>
          </cell>
          <cell r="AB170">
            <v>-55474.460379999997</v>
          </cell>
          <cell r="AD170">
            <v>-398406.08231000014</v>
          </cell>
        </row>
        <row r="171">
          <cell r="C171" t="str">
            <v>Abr</v>
          </cell>
          <cell r="D171">
            <v>100104.75218000001</v>
          </cell>
          <cell r="E171">
            <v>191010.4829</v>
          </cell>
          <cell r="F171">
            <v>441142.27687999996</v>
          </cell>
          <cell r="G171">
            <v>150550.70043999999</v>
          </cell>
          <cell r="I171">
            <v>882808.21239999996</v>
          </cell>
          <cell r="O171" t="str">
            <v>Abr</v>
          </cell>
          <cell r="P171">
            <v>-93395.746759999995</v>
          </cell>
          <cell r="Q171">
            <v>301033.54220999999</v>
          </cell>
          <cell r="R171">
            <v>197711.23788999999</v>
          </cell>
          <cell r="S171">
            <v>412055.34944000002</v>
          </cell>
          <cell r="T171">
            <v>817404.38277999987</v>
          </cell>
          <cell r="Y171" t="str">
            <v>Abr</v>
          </cell>
          <cell r="Z171">
            <v>-1128575.5329800001</v>
          </cell>
          <cell r="AA171">
            <v>817404.38277999987</v>
          </cell>
          <cell r="AB171">
            <v>-112112.46716999999</v>
          </cell>
          <cell r="AD171">
            <v>-423283.61737000023</v>
          </cell>
        </row>
        <row r="172">
          <cell r="C172" t="str">
            <v>May</v>
          </cell>
          <cell r="D172">
            <v>129826.04419000002</v>
          </cell>
          <cell r="E172">
            <v>242167.39316000001</v>
          </cell>
          <cell r="F172">
            <v>622359.29986999999</v>
          </cell>
          <cell r="G172">
            <v>212422.00975999999</v>
          </cell>
          <cell r="I172">
            <v>1206774.7469799998</v>
          </cell>
          <cell r="O172" t="str">
            <v>May</v>
          </cell>
          <cell r="P172">
            <v>-68238.135939999993</v>
          </cell>
          <cell r="Q172">
            <v>448320.66957999999</v>
          </cell>
          <cell r="R172">
            <v>250821.74296</v>
          </cell>
          <cell r="S172">
            <v>387976.19415</v>
          </cell>
          <cell r="T172">
            <v>1018880.4707499999</v>
          </cell>
          <cell r="Y172" t="str">
            <v>May</v>
          </cell>
          <cell r="Z172">
            <v>-1281138.6704500001</v>
          </cell>
          <cell r="AA172">
            <v>1018880.4707499999</v>
          </cell>
          <cell r="AB172">
            <v>-138970.18466</v>
          </cell>
          <cell r="AD172">
            <v>-401228.38436000026</v>
          </cell>
        </row>
        <row r="173">
          <cell r="C173" t="str">
            <v>Jun</v>
          </cell>
          <cell r="D173">
            <v>150818.82788000003</v>
          </cell>
          <cell r="E173">
            <v>285011.87341</v>
          </cell>
          <cell r="F173">
            <v>774330.19458999997</v>
          </cell>
          <cell r="G173">
            <v>243071.28246999998</v>
          </cell>
          <cell r="I173">
            <v>1453232.1783499997</v>
          </cell>
          <cell r="O173" t="str">
            <v>Jun</v>
          </cell>
          <cell r="P173">
            <v>59948.661500000002</v>
          </cell>
          <cell r="Q173">
            <v>488662.70632</v>
          </cell>
          <cell r="R173">
            <v>435097.04193000001</v>
          </cell>
          <cell r="S173">
            <v>427636.18148999999</v>
          </cell>
          <cell r="T173">
            <v>1411344.59124</v>
          </cell>
          <cell r="Y173" t="str">
            <v>Jun</v>
          </cell>
          <cell r="Z173">
            <v>-1670497.3704000001</v>
          </cell>
          <cell r="AA173">
            <v>1411344.59124</v>
          </cell>
          <cell r="AB173">
            <v>-104098.84787</v>
          </cell>
          <cell r="AD173">
            <v>-363251.62703000015</v>
          </cell>
        </row>
        <row r="174">
          <cell r="C174" t="str">
            <v>Jul</v>
          </cell>
          <cell r="D174">
            <v>171049.06830000001</v>
          </cell>
          <cell r="E174">
            <v>337608.65161</v>
          </cell>
          <cell r="F174">
            <v>957200.86755999993</v>
          </cell>
          <cell r="G174">
            <v>301801.01869</v>
          </cell>
          <cell r="I174">
            <v>1767659.6061599997</v>
          </cell>
          <cell r="O174" t="str">
            <v>Jul</v>
          </cell>
          <cell r="P174">
            <v>189069.00537999999</v>
          </cell>
          <cell r="Q174">
            <v>547798.07770999998</v>
          </cell>
          <cell r="R174">
            <v>465144.65451000002</v>
          </cell>
          <cell r="S174">
            <v>596375.56767000002</v>
          </cell>
          <cell r="T174">
            <v>1798387.3052699999</v>
          </cell>
          <cell r="Y174" t="str">
            <v>Jul</v>
          </cell>
          <cell r="Z174">
            <v>-2070208.65919</v>
          </cell>
          <cell r="AA174">
            <v>1798387.3052699999</v>
          </cell>
          <cell r="AB174">
            <v>-19319.070699999997</v>
          </cell>
          <cell r="AD174">
            <v>-291140.42462000012</v>
          </cell>
        </row>
        <row r="175">
          <cell r="C175" t="str">
            <v>Ago</v>
          </cell>
          <cell r="D175">
            <v>189037.11863000001</v>
          </cell>
          <cell r="E175">
            <v>395585.16395999998</v>
          </cell>
          <cell r="F175">
            <v>1121855.81905</v>
          </cell>
          <cell r="G175">
            <v>355754.13841999997</v>
          </cell>
          <cell r="I175">
            <v>2062232.2400599997</v>
          </cell>
          <cell r="O175" t="str">
            <v>Ago</v>
          </cell>
          <cell r="P175">
            <v>250216.39565999998</v>
          </cell>
          <cell r="Q175">
            <v>1025587.9355299999</v>
          </cell>
          <cell r="R175">
            <v>482552.52761000005</v>
          </cell>
          <cell r="S175">
            <v>490217.34367000003</v>
          </cell>
          <cell r="T175">
            <v>2248574.2024699999</v>
          </cell>
          <cell r="Y175" t="str">
            <v>Ago</v>
          </cell>
          <cell r="Z175">
            <v>-2481940.9920299998</v>
          </cell>
          <cell r="AA175">
            <v>2248574.2024699999</v>
          </cell>
          <cell r="AB175">
            <v>-32907.500139999996</v>
          </cell>
          <cell r="AD175">
            <v>-266274.28969999996</v>
          </cell>
        </row>
        <row r="176">
          <cell r="C176" t="str">
            <v>Sep</v>
          </cell>
          <cell r="D176">
            <v>205551.24368000001</v>
          </cell>
          <cell r="E176">
            <v>443235.91015999997</v>
          </cell>
          <cell r="F176">
            <v>1259257.24605</v>
          </cell>
          <cell r="G176">
            <v>406327.64154999994</v>
          </cell>
          <cell r="I176">
            <v>2314372.0414399998</v>
          </cell>
          <cell r="O176" t="str">
            <v>Sep</v>
          </cell>
          <cell r="P176">
            <v>429438.20572999999</v>
          </cell>
          <cell r="Q176">
            <v>1068628.1437499998</v>
          </cell>
          <cell r="R176">
            <v>562207.31557000009</v>
          </cell>
          <cell r="S176">
            <v>666474.10122000007</v>
          </cell>
          <cell r="T176">
            <v>2726747.76627</v>
          </cell>
          <cell r="Y176" t="str">
            <v>Sep</v>
          </cell>
          <cell r="Z176">
            <v>-2912992.32155</v>
          </cell>
          <cell r="AA176">
            <v>2726747.76627</v>
          </cell>
          <cell r="AB176">
            <v>-43973.171959999992</v>
          </cell>
          <cell r="AD176">
            <v>-230217.72723999998</v>
          </cell>
        </row>
        <row r="177">
          <cell r="C177" t="str">
            <v>Oct</v>
          </cell>
          <cell r="D177">
            <v>219654.24647000001</v>
          </cell>
          <cell r="E177">
            <v>496628.17475999997</v>
          </cell>
          <cell r="F177">
            <v>1459963.68356</v>
          </cell>
          <cell r="G177">
            <v>482441.96676999994</v>
          </cell>
          <cell r="I177">
            <v>2658688.0715600001</v>
          </cell>
          <cell r="O177" t="str">
            <v>Oct</v>
          </cell>
          <cell r="P177">
            <v>699064.39471999998</v>
          </cell>
          <cell r="Q177">
            <v>1167707.6582599997</v>
          </cell>
          <cell r="R177">
            <v>641930.95072000008</v>
          </cell>
          <cell r="S177">
            <v>778686.63878000004</v>
          </cell>
          <cell r="T177">
            <v>3287389.6424799999</v>
          </cell>
          <cell r="Y177" t="str">
            <v>Oct</v>
          </cell>
          <cell r="Z177">
            <v>-3363859.5133699998</v>
          </cell>
          <cell r="AA177">
            <v>3287389.6424799999</v>
          </cell>
          <cell r="AB177">
            <v>-9241.932489999992</v>
          </cell>
          <cell r="AD177">
            <v>-85711.803379999896</v>
          </cell>
        </row>
        <row r="178">
          <cell r="C178" t="str">
            <v>Nov</v>
          </cell>
          <cell r="D178">
            <v>233545.36512</v>
          </cell>
          <cell r="E178">
            <v>578135.14705999999</v>
          </cell>
          <cell r="F178">
            <v>1608628.7973500001</v>
          </cell>
          <cell r="G178">
            <v>534038.86857999989</v>
          </cell>
          <cell r="I178">
            <v>2954348.1781100002</v>
          </cell>
          <cell r="O178" t="str">
            <v>Nov</v>
          </cell>
          <cell r="P178">
            <v>893809.98783999996</v>
          </cell>
          <cell r="Q178">
            <v>1311939.8990799997</v>
          </cell>
          <cell r="R178">
            <v>642668.87895000004</v>
          </cell>
          <cell r="S178">
            <v>807184.76399000001</v>
          </cell>
          <cell r="T178">
            <v>3655603.5298600001</v>
          </cell>
          <cell r="Y178" t="str">
            <v>Nov</v>
          </cell>
          <cell r="Z178">
            <v>-3612282.6165099996</v>
          </cell>
          <cell r="AA178">
            <v>3655603.5298600001</v>
          </cell>
          <cell r="AB178">
            <v>10182.019270000008</v>
          </cell>
          <cell r="AD178">
            <v>53502.932620000516</v>
          </cell>
        </row>
        <row r="179">
          <cell r="C179" t="str">
            <v>Dic</v>
          </cell>
          <cell r="D179">
            <v>253806.27334000001</v>
          </cell>
          <cell r="E179">
            <v>640569.84491999994</v>
          </cell>
          <cell r="F179">
            <v>1739824.5096100001</v>
          </cell>
          <cell r="G179">
            <v>585241.19255999988</v>
          </cell>
          <cell r="I179">
            <v>3219441.8204300003</v>
          </cell>
          <cell r="O179" t="str">
            <v>Dic</v>
          </cell>
          <cell r="P179">
            <v>1995421.3680699999</v>
          </cell>
          <cell r="Q179">
            <v>1653160.5016299996</v>
          </cell>
          <cell r="R179">
            <v>904608.8340400001</v>
          </cell>
          <cell r="S179">
            <v>1018032.5725700001</v>
          </cell>
          <cell r="T179">
            <v>5571223.2763100006</v>
          </cell>
          <cell r="Y179" t="str">
            <v>Dic</v>
          </cell>
          <cell r="Z179">
            <v>-3989461.6900199996</v>
          </cell>
          <cell r="AA179">
            <v>5571223.2763100006</v>
          </cell>
          <cell r="AB179">
            <v>-9606.4302199999911</v>
          </cell>
          <cell r="AD179">
            <v>1572155.156070001</v>
          </cell>
        </row>
        <row r="180">
          <cell r="B180" t="str">
            <v>1997 (p)</v>
          </cell>
          <cell r="C180" t="str">
            <v>Ene</v>
          </cell>
          <cell r="D180">
            <v>21458.873970000001</v>
          </cell>
          <cell r="E180">
            <v>53235.418460000001</v>
          </cell>
          <cell r="F180">
            <v>179265.639</v>
          </cell>
          <cell r="G180">
            <v>26111.2084</v>
          </cell>
          <cell r="I180">
            <v>280071.13983</v>
          </cell>
          <cell r="N180" t="str">
            <v>1997 (p)</v>
          </cell>
          <cell r="O180" t="str">
            <v>Ene</v>
          </cell>
          <cell r="P180">
            <v>192010.09516</v>
          </cell>
          <cell r="Q180">
            <v>49727.278480000001</v>
          </cell>
          <cell r="R180">
            <v>-2176.2264599999999</v>
          </cell>
          <cell r="S180">
            <v>159832.60722999999</v>
          </cell>
          <cell r="T180">
            <v>399393.75440999999</v>
          </cell>
          <cell r="X180" t="str">
            <v>1997 (p)</v>
          </cell>
          <cell r="Y180" t="str">
            <v>Ene</v>
          </cell>
          <cell r="Z180">
            <v>-374670.18338</v>
          </cell>
          <cell r="AA180">
            <v>399393.75440999999</v>
          </cell>
          <cell r="AB180">
            <v>-86604.702720000001</v>
          </cell>
          <cell r="AD180">
            <v>-61881.131690000009</v>
          </cell>
        </row>
        <row r="181">
          <cell r="C181" t="str">
            <v>Feb</v>
          </cell>
          <cell r="D181">
            <v>49990.435599999997</v>
          </cell>
          <cell r="E181">
            <v>106665.57980000001</v>
          </cell>
          <cell r="F181">
            <v>346977.34603000002</v>
          </cell>
          <cell r="G181">
            <v>83846.347380000007</v>
          </cell>
          <cell r="I181">
            <v>587479.70880999998</v>
          </cell>
          <cell r="O181" t="str">
            <v>Feb</v>
          </cell>
          <cell r="P181">
            <v>264518.14072000002</v>
          </cell>
          <cell r="Q181">
            <v>199209.95922000002</v>
          </cell>
          <cell r="R181">
            <v>58494.852170000006</v>
          </cell>
          <cell r="S181">
            <v>374017.31685</v>
          </cell>
          <cell r="T181">
            <v>896240.26896000002</v>
          </cell>
          <cell r="Y181" t="str">
            <v>Feb</v>
          </cell>
          <cell r="Z181">
            <v>-870141.08658</v>
          </cell>
          <cell r="AA181">
            <v>896240.26896000002</v>
          </cell>
          <cell r="AB181">
            <v>-106392.29055000001</v>
          </cell>
          <cell r="AD181">
            <v>-80293.108169999992</v>
          </cell>
        </row>
        <row r="182">
          <cell r="C182" t="str">
            <v>Mar</v>
          </cell>
          <cell r="D182">
            <v>76386.323409999997</v>
          </cell>
          <cell r="E182">
            <v>155599.06575000001</v>
          </cell>
          <cell r="F182">
            <v>516251.68075000006</v>
          </cell>
          <cell r="G182">
            <v>125503.31884000001</v>
          </cell>
          <cell r="I182">
            <v>873740.38874999993</v>
          </cell>
          <cell r="O182" t="str">
            <v>Mar</v>
          </cell>
          <cell r="P182">
            <v>410036.34215000004</v>
          </cell>
          <cell r="Q182">
            <v>314491.98936000001</v>
          </cell>
          <cell r="R182">
            <v>100571.58579000001</v>
          </cell>
          <cell r="S182">
            <v>579591.14642999996</v>
          </cell>
          <cell r="T182">
            <v>1404691.0637300001</v>
          </cell>
          <cell r="Y182" t="str">
            <v>Mar</v>
          </cell>
          <cell r="Z182">
            <v>-1251024.3294299999</v>
          </cell>
          <cell r="AA182">
            <v>1404691.0637300001</v>
          </cell>
          <cell r="AB182">
            <v>-110539.99701000001</v>
          </cell>
          <cell r="AD182">
            <v>43126.737290000121</v>
          </cell>
        </row>
        <row r="183">
          <cell r="C183" t="str">
            <v>Abr</v>
          </cell>
          <cell r="D183">
            <v>100230.81586</v>
          </cell>
          <cell r="E183">
            <v>212025.01800000001</v>
          </cell>
          <cell r="F183">
            <v>727633.0684300001</v>
          </cell>
          <cell r="G183">
            <v>176719.06095000001</v>
          </cell>
          <cell r="I183">
            <v>1216607.96324</v>
          </cell>
          <cell r="O183" t="str">
            <v>Abr</v>
          </cell>
          <cell r="P183">
            <v>625042.68231000006</v>
          </cell>
          <cell r="Q183">
            <v>445439.98560999997</v>
          </cell>
          <cell r="R183">
            <v>146285.97908000002</v>
          </cell>
          <cell r="S183">
            <v>678847.50430999999</v>
          </cell>
          <cell r="T183">
            <v>1895616.1513100001</v>
          </cell>
          <cell r="Y183" t="str">
            <v>Abr</v>
          </cell>
          <cell r="Z183">
            <v>-1673575.6427799999</v>
          </cell>
          <cell r="AA183">
            <v>1895616.1513100001</v>
          </cell>
          <cell r="AB183">
            <v>-123153.65503000001</v>
          </cell>
          <cell r="AD183">
            <v>98886.853500000216</v>
          </cell>
        </row>
        <row r="184">
          <cell r="C184" t="str">
            <v>May</v>
          </cell>
          <cell r="D184">
            <v>123695.43988000001</v>
          </cell>
          <cell r="E184">
            <v>256490.21923000002</v>
          </cell>
          <cell r="F184">
            <v>891843.61048000003</v>
          </cell>
          <cell r="G184">
            <v>240877.57551000002</v>
          </cell>
          <cell r="I184">
            <v>1512906.8451</v>
          </cell>
          <cell r="O184" t="str">
            <v>May</v>
          </cell>
          <cell r="P184">
            <v>864227.23750000005</v>
          </cell>
          <cell r="Q184">
            <v>562679.59771</v>
          </cell>
          <cell r="R184">
            <v>141296.92512000003</v>
          </cell>
          <cell r="S184">
            <v>656291.38462999999</v>
          </cell>
          <cell r="T184">
            <v>2224495.1449600002</v>
          </cell>
          <cell r="Y184" t="str">
            <v>May</v>
          </cell>
          <cell r="Z184">
            <v>-1881103.7799499999</v>
          </cell>
          <cell r="AA184">
            <v>2224495.1449600002</v>
          </cell>
          <cell r="AB184">
            <v>-19918.772410000005</v>
          </cell>
          <cell r="AD184">
            <v>323472.59260000032</v>
          </cell>
        </row>
        <row r="185">
          <cell r="C185" t="str">
            <v>Jun</v>
          </cell>
          <cell r="D185">
            <v>142361.54466000001</v>
          </cell>
          <cell r="E185">
            <v>299412.39669000002</v>
          </cell>
          <cell r="F185">
            <v>1025614.31053</v>
          </cell>
          <cell r="G185">
            <v>330428.58091000002</v>
          </cell>
          <cell r="I185">
            <v>1797816.8327899999</v>
          </cell>
          <cell r="O185" t="str">
            <v>Jun</v>
          </cell>
          <cell r="P185">
            <v>991628.49959000002</v>
          </cell>
          <cell r="Q185">
            <v>599898.67344000004</v>
          </cell>
          <cell r="R185">
            <v>239799.85112000004</v>
          </cell>
          <cell r="S185">
            <v>729020.67353000003</v>
          </cell>
          <cell r="T185">
            <v>2560347.6976800002</v>
          </cell>
          <cell r="Y185" t="str">
            <v>Jun</v>
          </cell>
          <cell r="Z185">
            <v>-2149607.7091600001</v>
          </cell>
          <cell r="AA185">
            <v>2560347.6976800002</v>
          </cell>
          <cell r="AB185">
            <v>-36208.777660000007</v>
          </cell>
          <cell r="AD185">
            <v>374531.21086000011</v>
          </cell>
        </row>
        <row r="186">
          <cell r="C186" t="str">
            <v>Jul</v>
          </cell>
          <cell r="D186">
            <v>158871.42758000002</v>
          </cell>
          <cell r="E186">
            <v>351011.59308000002</v>
          </cell>
          <cell r="F186">
            <v>1175111.27217</v>
          </cell>
          <cell r="G186">
            <v>403633.15659000003</v>
          </cell>
          <cell r="I186">
            <v>2088627.44942</v>
          </cell>
          <cell r="O186" t="str">
            <v>Jul</v>
          </cell>
          <cell r="P186">
            <v>1102095.2902500001</v>
          </cell>
          <cell r="Q186">
            <v>853744.02324000001</v>
          </cell>
          <cell r="R186">
            <v>291025.34457000002</v>
          </cell>
          <cell r="S186">
            <v>634764.20452999999</v>
          </cell>
          <cell r="T186">
            <v>2881628.86259</v>
          </cell>
          <cell r="Y186" t="str">
            <v>Jul</v>
          </cell>
          <cell r="Z186">
            <v>-2413675.2331099999</v>
          </cell>
          <cell r="AA186">
            <v>2881628.86259</v>
          </cell>
          <cell r="AB186">
            <v>-84990.385540000017</v>
          </cell>
          <cell r="AD186">
            <v>382963.24394000007</v>
          </cell>
        </row>
        <row r="187">
          <cell r="C187" t="str">
            <v>Ago</v>
          </cell>
          <cell r="D187">
            <v>171354.65592000002</v>
          </cell>
          <cell r="E187">
            <v>390503.00804000004</v>
          </cell>
          <cell r="F187">
            <v>1318683.50364</v>
          </cell>
          <cell r="G187">
            <v>485206.00783000002</v>
          </cell>
          <cell r="I187">
            <v>2365747.1754299998</v>
          </cell>
          <cell r="O187" t="str">
            <v>Ago</v>
          </cell>
          <cell r="P187">
            <v>1139821.8823600002</v>
          </cell>
          <cell r="Q187">
            <v>926060.87471999996</v>
          </cell>
          <cell r="R187">
            <v>370040.74883</v>
          </cell>
          <cell r="S187">
            <v>786876.55744999996</v>
          </cell>
          <cell r="T187">
            <v>3222800.06336</v>
          </cell>
          <cell r="Y187" t="str">
            <v>Ago</v>
          </cell>
          <cell r="Z187">
            <v>-2774178.31036</v>
          </cell>
          <cell r="AA187">
            <v>3222800.06336</v>
          </cell>
          <cell r="AB187">
            <v>-64292.784430000014</v>
          </cell>
          <cell r="AD187">
            <v>384328.96857000003</v>
          </cell>
        </row>
        <row r="188">
          <cell r="C188" t="str">
            <v>Sep</v>
          </cell>
          <cell r="D188">
            <v>187689.33712000001</v>
          </cell>
          <cell r="E188">
            <v>443247.69712000003</v>
          </cell>
          <cell r="F188">
            <v>1475822.30742</v>
          </cell>
          <cell r="G188">
            <v>554046.20296000002</v>
          </cell>
          <cell r="I188">
            <v>2660805.5446199998</v>
          </cell>
          <cell r="O188" t="str">
            <v>Sep</v>
          </cell>
          <cell r="P188">
            <v>1044821.2411300002</v>
          </cell>
          <cell r="Q188">
            <v>1148432.0716800001</v>
          </cell>
          <cell r="R188">
            <v>413952.59125</v>
          </cell>
          <cell r="S188">
            <v>878845.45863999997</v>
          </cell>
          <cell r="T188">
            <v>3486051.3626999999</v>
          </cell>
          <cell r="Y188" t="str">
            <v>Sep</v>
          </cell>
          <cell r="Z188">
            <v>-3164871.8856699998</v>
          </cell>
          <cell r="AA188">
            <v>3486051.3626999999</v>
          </cell>
          <cell r="AB188">
            <v>10951.139559999981</v>
          </cell>
          <cell r="AD188">
            <v>332130.61659000017</v>
          </cell>
        </row>
        <row r="189">
          <cell r="C189" t="str">
            <v>Oct</v>
          </cell>
          <cell r="D189">
            <v>199301.70037000001</v>
          </cell>
          <cell r="E189">
            <v>494568.37804000004</v>
          </cell>
          <cell r="F189">
            <v>1639731.85033</v>
          </cell>
          <cell r="G189">
            <v>690001.92186999996</v>
          </cell>
          <cell r="I189">
            <v>3023603.8506100001</v>
          </cell>
          <cell r="O189" t="str">
            <v>Oct</v>
          </cell>
          <cell r="P189">
            <v>1069522.0285700003</v>
          </cell>
          <cell r="Q189">
            <v>1287548.0581400001</v>
          </cell>
          <cell r="R189">
            <v>443908.75660999998</v>
          </cell>
          <cell r="S189">
            <v>997887.31663999998</v>
          </cell>
          <cell r="T189">
            <v>3798866.1599599998</v>
          </cell>
          <cell r="Y189" t="str">
            <v>Oct</v>
          </cell>
          <cell r="Z189">
            <v>-3633252.0492999996</v>
          </cell>
          <cell r="AA189">
            <v>3798866.1599599998</v>
          </cell>
          <cell r="AB189">
            <v>95462.169219999982</v>
          </cell>
          <cell r="AD189">
            <v>261076.27988000022</v>
          </cell>
        </row>
        <row r="190">
          <cell r="C190" t="str">
            <v>Nov</v>
          </cell>
          <cell r="D190">
            <v>208198.81092000002</v>
          </cell>
          <cell r="E190">
            <v>559076.38533000008</v>
          </cell>
          <cell r="F190">
            <v>1768245.15338</v>
          </cell>
          <cell r="G190">
            <v>767229.21057999996</v>
          </cell>
          <cell r="I190">
            <v>3302749.5602100003</v>
          </cell>
          <cell r="O190" t="str">
            <v>Nov</v>
          </cell>
          <cell r="P190">
            <v>1323783.1067000004</v>
          </cell>
          <cell r="Q190">
            <v>1368255.0678600001</v>
          </cell>
          <cell r="R190">
            <v>458779.46885999996</v>
          </cell>
          <cell r="S190">
            <v>941780.43950999994</v>
          </cell>
          <cell r="T190">
            <v>4092598.08293</v>
          </cell>
          <cell r="Y190" t="str">
            <v>Nov</v>
          </cell>
          <cell r="Z190">
            <v>-4006137.2416499997</v>
          </cell>
          <cell r="AA190">
            <v>4092598.08293</v>
          </cell>
          <cell r="AB190">
            <v>2807.0038699999859</v>
          </cell>
          <cell r="AD190">
            <v>89267.84515000027</v>
          </cell>
        </row>
        <row r="191">
          <cell r="C191" t="str">
            <v>Dic*</v>
          </cell>
          <cell r="D191">
            <v>218331.27782000002</v>
          </cell>
          <cell r="E191">
            <v>605667.1873300001</v>
          </cell>
          <cell r="F191">
            <v>1939515.6369</v>
          </cell>
          <cell r="G191">
            <v>848855.76094999991</v>
          </cell>
          <cell r="I191">
            <v>3612369.8630000004</v>
          </cell>
          <cell r="O191" t="str">
            <v>Dic*</v>
          </cell>
          <cell r="P191">
            <v>1649391.1537300004</v>
          </cell>
          <cell r="Q191">
            <v>1472688.22083</v>
          </cell>
          <cell r="R191">
            <v>313145.07629</v>
          </cell>
          <cell r="S191">
            <v>1281444.6990799999</v>
          </cell>
          <cell r="T191">
            <v>4716669.1499300003</v>
          </cell>
          <cell r="Y191" t="str">
            <v>Dic*</v>
          </cell>
          <cell r="Z191">
            <v>-4710923.4390799999</v>
          </cell>
          <cell r="AA191">
            <v>4716669.1499300003</v>
          </cell>
          <cell r="AB191">
            <v>-21036.958130000014</v>
          </cell>
          <cell r="AD191">
            <v>-15291.247279999632</v>
          </cell>
        </row>
        <row r="192">
          <cell r="B192" t="str">
            <v>1998 (p)</v>
          </cell>
          <cell r="C192" t="str">
            <v>Ene</v>
          </cell>
          <cell r="D192">
            <v>10350.36</v>
          </cell>
          <cell r="E192">
            <v>38654.15</v>
          </cell>
          <cell r="F192">
            <v>141359.57999999999</v>
          </cell>
          <cell r="G192">
            <v>64620.83</v>
          </cell>
          <cell r="I192">
            <v>254984.93</v>
          </cell>
          <cell r="N192" t="str">
            <v>1998 (p)</v>
          </cell>
          <cell r="O192" t="str">
            <v>Ene</v>
          </cell>
          <cell r="P192">
            <v>-31332.01</v>
          </cell>
          <cell r="Q192">
            <v>99502.02</v>
          </cell>
          <cell r="R192">
            <v>20191.490000000002</v>
          </cell>
          <cell r="S192">
            <v>74486.600000000006</v>
          </cell>
          <cell r="T192">
            <v>162848.10999999999</v>
          </cell>
          <cell r="X192" t="str">
            <v>1998 (p)</v>
          </cell>
          <cell r="Y192" t="str">
            <v>Ene</v>
          </cell>
          <cell r="Z192">
            <v>-348426.18</v>
          </cell>
          <cell r="AA192">
            <v>162848.10999999999</v>
          </cell>
          <cell r="AB192">
            <v>51421.14</v>
          </cell>
          <cell r="AD192">
            <v>-134156.93</v>
          </cell>
        </row>
        <row r="193">
          <cell r="C193" t="str">
            <v>Feb</v>
          </cell>
          <cell r="D193">
            <v>21244.04</v>
          </cell>
          <cell r="E193">
            <v>76723.61</v>
          </cell>
          <cell r="F193">
            <v>317102.78000000003</v>
          </cell>
          <cell r="G193">
            <v>149456.01</v>
          </cell>
          <cell r="I193">
            <v>564526.43999999994</v>
          </cell>
          <cell r="O193" t="str">
            <v>Feb</v>
          </cell>
          <cell r="P193">
            <v>-187804.52000000002</v>
          </cell>
          <cell r="Q193">
            <v>76123.06</v>
          </cell>
          <cell r="R193">
            <v>95250.08</v>
          </cell>
          <cell r="S193">
            <v>302900.09999999998</v>
          </cell>
          <cell r="T193">
            <v>286468.73</v>
          </cell>
          <cell r="Y193" t="str">
            <v>Feb</v>
          </cell>
          <cell r="Z193">
            <v>-850751.7</v>
          </cell>
          <cell r="AA193">
            <v>286468.73</v>
          </cell>
          <cell r="AB193">
            <v>46867.25</v>
          </cell>
          <cell r="AD193">
            <v>-517415.72</v>
          </cell>
        </row>
        <row r="194">
          <cell r="C194" t="str">
            <v>Mar</v>
          </cell>
          <cell r="D194">
            <v>34378.949999999997</v>
          </cell>
          <cell r="E194">
            <v>117615.58</v>
          </cell>
          <cell r="F194">
            <v>515313.42000000004</v>
          </cell>
          <cell r="G194">
            <v>202904.96000000002</v>
          </cell>
          <cell r="I194">
            <v>870212.90999999992</v>
          </cell>
          <cell r="O194" t="str">
            <v>Mar</v>
          </cell>
          <cell r="P194">
            <v>-241205.73</v>
          </cell>
          <cell r="Q194">
            <v>382864.25</v>
          </cell>
          <cell r="R194">
            <v>207646.13</v>
          </cell>
          <cell r="S194">
            <v>333711.06999999995</v>
          </cell>
          <cell r="T194">
            <v>683015.72</v>
          </cell>
          <cell r="Y194" t="str">
            <v>Mar</v>
          </cell>
          <cell r="Z194">
            <v>-1214914.22</v>
          </cell>
          <cell r="AA194">
            <v>683015.72</v>
          </cell>
          <cell r="AB194">
            <v>-484.0199999999968</v>
          </cell>
          <cell r="AD194">
            <v>-532382.52</v>
          </cell>
        </row>
        <row r="195">
          <cell r="C195" t="str">
            <v>Abr</v>
          </cell>
          <cell r="D195">
            <v>45691.77</v>
          </cell>
          <cell r="E195">
            <v>138120.21</v>
          </cell>
          <cell r="F195">
            <v>647397.56000000006</v>
          </cell>
          <cell r="G195">
            <v>261410.97000000003</v>
          </cell>
          <cell r="I195">
            <v>1092620.51</v>
          </cell>
          <cell r="O195" t="str">
            <v>Abr</v>
          </cell>
          <cell r="P195">
            <v>-101338.11000000002</v>
          </cell>
          <cell r="Q195">
            <v>384726.55</v>
          </cell>
          <cell r="R195">
            <v>125445.43000000001</v>
          </cell>
          <cell r="S195">
            <v>694481.02</v>
          </cell>
          <cell r="T195">
            <v>1103314.8899999999</v>
          </cell>
          <cell r="Y195" t="str">
            <v>Abr</v>
          </cell>
          <cell r="Z195">
            <v>-1652321.74</v>
          </cell>
          <cell r="AA195">
            <v>1103314.8899999999</v>
          </cell>
          <cell r="AB195">
            <v>45771.350000000006</v>
          </cell>
          <cell r="AD195">
            <v>-503235.50000000012</v>
          </cell>
        </row>
        <row r="196">
          <cell r="C196" t="str">
            <v>May</v>
          </cell>
          <cell r="D196">
            <v>56991.069999999992</v>
          </cell>
          <cell r="E196">
            <v>180965.55</v>
          </cell>
          <cell r="F196">
            <v>793736.15</v>
          </cell>
          <cell r="G196">
            <v>326240.98000000004</v>
          </cell>
          <cell r="I196">
            <v>1357933.75</v>
          </cell>
          <cell r="O196" t="str">
            <v>May</v>
          </cell>
          <cell r="P196">
            <v>-180655.87</v>
          </cell>
          <cell r="Q196">
            <v>501665.25</v>
          </cell>
          <cell r="R196">
            <v>126898.19</v>
          </cell>
          <cell r="S196">
            <v>750528.39</v>
          </cell>
          <cell r="T196">
            <v>1198435.96</v>
          </cell>
          <cell r="Y196" t="str">
            <v>May</v>
          </cell>
          <cell r="Z196">
            <v>-1959059.9</v>
          </cell>
          <cell r="AA196">
            <v>1198435.96</v>
          </cell>
          <cell r="AB196">
            <v>36232.850000000006</v>
          </cell>
          <cell r="AD196">
            <v>-724391.09</v>
          </cell>
        </row>
        <row r="197">
          <cell r="C197" t="str">
            <v>Jun</v>
          </cell>
          <cell r="D197">
            <v>65533.19999999999</v>
          </cell>
          <cell r="E197">
            <v>220281.28999999998</v>
          </cell>
          <cell r="F197">
            <v>1010223.31</v>
          </cell>
          <cell r="G197">
            <v>399572.02</v>
          </cell>
          <cell r="I197">
            <v>1695609.82</v>
          </cell>
          <cell r="O197" t="str">
            <v>Jun</v>
          </cell>
          <cell r="P197">
            <v>64688.100000000006</v>
          </cell>
          <cell r="Q197">
            <v>547418.47</v>
          </cell>
          <cell r="R197">
            <v>225928.15000000002</v>
          </cell>
          <cell r="S197">
            <v>514494.29000000004</v>
          </cell>
          <cell r="T197">
            <v>1352529.01</v>
          </cell>
          <cell r="Y197" t="str">
            <v>Jun</v>
          </cell>
          <cell r="Z197">
            <v>-2223950.16</v>
          </cell>
          <cell r="AA197">
            <v>1352529.01</v>
          </cell>
          <cell r="AB197">
            <v>24589.910000000003</v>
          </cell>
          <cell r="AD197">
            <v>-846831.24000000011</v>
          </cell>
        </row>
        <row r="198">
          <cell r="C198" t="str">
            <v>Jul</v>
          </cell>
          <cell r="D198">
            <v>78838.62999999999</v>
          </cell>
          <cell r="E198">
            <v>265182.84999999998</v>
          </cell>
          <cell r="F198">
            <v>1183246.22</v>
          </cell>
          <cell r="G198">
            <v>473331.44</v>
          </cell>
          <cell r="I198">
            <v>2000599.1300000001</v>
          </cell>
          <cell r="O198" t="str">
            <v>Jul</v>
          </cell>
          <cell r="P198">
            <v>168836.02000000002</v>
          </cell>
          <cell r="Q198">
            <v>614837.80999999994</v>
          </cell>
          <cell r="R198">
            <v>248525.44000000003</v>
          </cell>
          <cell r="S198">
            <v>719687.84000000008</v>
          </cell>
          <cell r="T198">
            <v>1751887.1099999999</v>
          </cell>
          <cell r="Y198" t="str">
            <v>Jul</v>
          </cell>
          <cell r="Z198">
            <v>-2582799.23</v>
          </cell>
          <cell r="AA198">
            <v>1751887.1099999999</v>
          </cell>
          <cell r="AB198">
            <v>3826.760000000002</v>
          </cell>
          <cell r="AD198">
            <v>-827085.3600000001</v>
          </cell>
        </row>
        <row r="199">
          <cell r="C199" t="str">
            <v>Ago</v>
          </cell>
          <cell r="D199">
            <v>93753.889999999985</v>
          </cell>
          <cell r="E199">
            <v>303172.76999999996</v>
          </cell>
          <cell r="F199">
            <v>1349105.51</v>
          </cell>
          <cell r="G199">
            <v>534363.61</v>
          </cell>
          <cell r="I199">
            <v>2280395.77</v>
          </cell>
          <cell r="O199" t="str">
            <v>Ago</v>
          </cell>
          <cell r="P199">
            <v>191294.78000000003</v>
          </cell>
          <cell r="Q199">
            <v>738646.66999999993</v>
          </cell>
          <cell r="R199">
            <v>343395.31000000006</v>
          </cell>
          <cell r="S199">
            <v>739080.54</v>
          </cell>
          <cell r="T199">
            <v>2012417.2999999998</v>
          </cell>
          <cell r="Y199" t="str">
            <v>Ago</v>
          </cell>
          <cell r="Z199">
            <v>-3068529.67</v>
          </cell>
          <cell r="AA199">
            <v>2012417.2999999998</v>
          </cell>
          <cell r="AB199">
            <v>84435.799999999988</v>
          </cell>
          <cell r="AD199">
            <v>-971676.57000000007</v>
          </cell>
        </row>
        <row r="200">
          <cell r="C200" t="str">
            <v>Sep</v>
          </cell>
          <cell r="D200">
            <v>109866.19999999998</v>
          </cell>
          <cell r="E200">
            <v>344713.44999999995</v>
          </cell>
          <cell r="F200">
            <v>1508029.15</v>
          </cell>
          <cell r="G200">
            <v>621842.75</v>
          </cell>
          <cell r="I200">
            <v>2584451.54</v>
          </cell>
          <cell r="O200" t="str">
            <v>Sep</v>
          </cell>
          <cell r="P200">
            <v>229933.13000000003</v>
          </cell>
          <cell r="Q200">
            <v>710635.41999999993</v>
          </cell>
          <cell r="R200">
            <v>448879.18000000005</v>
          </cell>
          <cell r="S200">
            <v>855974.09000000008</v>
          </cell>
          <cell r="T200">
            <v>2245421.8299999996</v>
          </cell>
          <cell r="Y200" t="str">
            <v>Sep</v>
          </cell>
          <cell r="Z200">
            <v>-3613164.45</v>
          </cell>
          <cell r="AA200">
            <v>2245421.8299999996</v>
          </cell>
          <cell r="AB200">
            <v>214752.63999999998</v>
          </cell>
          <cell r="AD200">
            <v>-1152989.9800000007</v>
          </cell>
        </row>
        <row r="201">
          <cell r="C201" t="str">
            <v>Oct</v>
          </cell>
          <cell r="D201">
            <v>128413.39999999998</v>
          </cell>
          <cell r="E201">
            <v>392090.58999999997</v>
          </cell>
          <cell r="F201">
            <v>1727095.63</v>
          </cell>
          <cell r="G201">
            <v>776207.8</v>
          </cell>
          <cell r="I201">
            <v>3023807.42</v>
          </cell>
          <cell r="O201" t="str">
            <v>Oct</v>
          </cell>
          <cell r="P201">
            <v>149970.61000000004</v>
          </cell>
          <cell r="Q201">
            <v>991706.65999999992</v>
          </cell>
          <cell r="R201">
            <v>486233.79000000004</v>
          </cell>
          <cell r="S201">
            <v>828116.79</v>
          </cell>
          <cell r="T201">
            <v>2456027.8499999996</v>
          </cell>
          <cell r="Y201" t="str">
            <v>Oct</v>
          </cell>
          <cell r="Z201">
            <v>-3877528.97</v>
          </cell>
          <cell r="AA201">
            <v>2456027.8499999996</v>
          </cell>
          <cell r="AB201">
            <v>242163.68999999997</v>
          </cell>
          <cell r="AD201">
            <v>-1179337.4300000006</v>
          </cell>
        </row>
        <row r="202">
          <cell r="C202" t="str">
            <v>Nov</v>
          </cell>
          <cell r="D202">
            <v>152728.08999999997</v>
          </cell>
          <cell r="E202">
            <v>436360.52999999997</v>
          </cell>
          <cell r="F202">
            <v>1911148.2399999998</v>
          </cell>
          <cell r="G202">
            <v>873392.6100000001</v>
          </cell>
          <cell r="I202">
            <v>3373629.4699999997</v>
          </cell>
          <cell r="O202" t="str">
            <v>Nov</v>
          </cell>
          <cell r="P202">
            <v>247651.97000000003</v>
          </cell>
          <cell r="Q202">
            <v>1060046.92</v>
          </cell>
          <cell r="R202">
            <v>500718.75000000006</v>
          </cell>
          <cell r="S202">
            <v>868916.32000000007</v>
          </cell>
          <cell r="T202">
            <v>2677333.9699999997</v>
          </cell>
          <cell r="Y202" t="str">
            <v>Nov</v>
          </cell>
          <cell r="Z202">
            <v>-4004351.4400000004</v>
          </cell>
          <cell r="AA202">
            <v>2677333.9699999997</v>
          </cell>
          <cell r="AB202">
            <v>120428.27999999997</v>
          </cell>
          <cell r="AD202">
            <v>-1206589.1900000006</v>
          </cell>
        </row>
        <row r="203">
          <cell r="C203" t="str">
            <v>Dic*</v>
          </cell>
          <cell r="D203">
            <v>169668.12999999998</v>
          </cell>
          <cell r="E203">
            <v>496315.29</v>
          </cell>
          <cell r="F203">
            <v>2119010.5099999998</v>
          </cell>
          <cell r="G203">
            <v>932815.71000000008</v>
          </cell>
          <cell r="I203">
            <v>3717809.6399999997</v>
          </cell>
          <cell r="O203" t="str">
            <v>Dic*</v>
          </cell>
          <cell r="P203">
            <v>417783.20000000007</v>
          </cell>
          <cell r="Q203">
            <v>1334133.9099999999</v>
          </cell>
          <cell r="R203">
            <v>534844.37000000011</v>
          </cell>
          <cell r="S203">
            <v>644844.19000000006</v>
          </cell>
          <cell r="T203">
            <v>2931605.69</v>
          </cell>
          <cell r="Y203" t="str">
            <v>Dic*</v>
          </cell>
          <cell r="Z203">
            <v>-4270342.7100000009</v>
          </cell>
          <cell r="AA203">
            <v>2931605.69</v>
          </cell>
          <cell r="AB203">
            <v>161486.69999999995</v>
          </cell>
          <cell r="AD203">
            <v>-1177250.320000001</v>
          </cell>
        </row>
        <row r="217">
          <cell r="B217" t="str">
            <v>Cuadro II-3C</v>
          </cell>
          <cell r="N217" t="str">
            <v>Cuadro II-4C</v>
          </cell>
          <cell r="X217" t="str">
            <v>Cuadro II-5C</v>
          </cell>
        </row>
        <row r="219">
          <cell r="B219" t="str">
            <v>REINTEGROS POR SERVICIOS FINANCIEROS Y NO FINANCIEROS</v>
          </cell>
          <cell r="N219" t="str">
            <v>CUENTA DE CAPITAL</v>
          </cell>
          <cell r="X219" t="str">
            <v>BALANZA CAMBIARIA</v>
          </cell>
        </row>
        <row r="221">
          <cell r="B221" t="str">
            <v>(Promedios móviles de orden 6)</v>
          </cell>
          <cell r="N221" t="str">
            <v>(Promedios móviles de órden 6)</v>
          </cell>
          <cell r="X221" t="str">
            <v>(Promedios móviles de orden 6)</v>
          </cell>
        </row>
        <row r="223">
          <cell r="G223" t="str">
            <v xml:space="preserve">             (Miles de dólares)</v>
          </cell>
          <cell r="S223" t="str">
            <v xml:space="preserve">                          (Miles de dólares)</v>
          </cell>
          <cell r="AB223" t="str">
            <v xml:space="preserve">                                 (Miles de dólares)</v>
          </cell>
        </row>
        <row r="224">
          <cell r="B224" t="str">
            <v>Período</v>
          </cell>
          <cell r="D224" t="str">
            <v>Turismo</v>
          </cell>
          <cell r="E224" t="str">
            <v>Transferencias</v>
          </cell>
          <cell r="F224" t="str">
            <v>Otros servicios</v>
          </cell>
          <cell r="G224" t="str">
            <v>Servicios</v>
          </cell>
          <cell r="I224" t="str">
            <v>Servicios</v>
          </cell>
          <cell r="N224" t="str">
            <v>Período</v>
          </cell>
          <cell r="P224" t="str">
            <v>Sector</v>
          </cell>
          <cell r="Q224" t="str">
            <v>Inversión</v>
          </cell>
          <cell r="R224" t="str">
            <v>Sector</v>
          </cell>
          <cell r="S224" t="str">
            <v>Operaciones</v>
          </cell>
          <cell r="T224" t="str">
            <v>Financiación</v>
          </cell>
          <cell r="Y224" t="str">
            <v>Período</v>
          </cell>
          <cell r="Z224" t="str">
            <v>Superávit o</v>
          </cell>
          <cell r="AA224" t="str">
            <v xml:space="preserve">  Financiación</v>
          </cell>
          <cell r="AB224" t="str">
            <v>Causaciones</v>
          </cell>
          <cell r="AD224" t="str">
            <v>Var. reservas</v>
          </cell>
        </row>
        <row r="225">
          <cell r="E225" t="str">
            <v>e ingresos</v>
          </cell>
          <cell r="F225" t="str">
            <v>no financieros</v>
          </cell>
          <cell r="G225" t="str">
            <v>financieros</v>
          </cell>
          <cell r="I225" t="str">
            <v>totales</v>
          </cell>
          <cell r="P225" t="str">
            <v>privado¹</v>
          </cell>
          <cell r="Q225" t="str">
            <v>extranjera</v>
          </cell>
          <cell r="R225" t="str">
            <v>oficial¹</v>
          </cell>
          <cell r="S225" t="str">
            <v>especiales²</v>
          </cell>
          <cell r="T225" t="str">
            <v>neta</v>
          </cell>
          <cell r="Z225" t="str">
            <v>déficit en</v>
          </cell>
          <cell r="AA225" t="str">
            <v>neta</v>
          </cell>
          <cell r="AB225" t="str">
            <v>valuac. y prov.</v>
          </cell>
          <cell r="AD225" t="str">
            <v>netas</v>
          </cell>
        </row>
        <row r="226">
          <cell r="E226" t="str">
            <v>personales</v>
          </cell>
          <cell r="Q226" t="str">
            <v>neta</v>
          </cell>
          <cell r="Z226" t="str">
            <v>Cta. Cte.</v>
          </cell>
        </row>
        <row r="227">
          <cell r="C227" t="str">
            <v>Ene/92</v>
          </cell>
          <cell r="D227">
            <v>53575.166666666664</v>
          </cell>
          <cell r="E227">
            <v>131550.16666666666</v>
          </cell>
          <cell r="F227">
            <v>30883.833333333332</v>
          </cell>
          <cell r="G227">
            <v>31412</v>
          </cell>
          <cell r="I227">
            <v>247421.16666666666</v>
          </cell>
          <cell r="O227" t="str">
            <v>Ene/92</v>
          </cell>
          <cell r="P227">
            <v>1068.8333333333528</v>
          </cell>
          <cell r="Q227" t="e">
            <v>#DIV/0!</v>
          </cell>
          <cell r="R227" t="e">
            <v>#DIV/0!</v>
          </cell>
          <cell r="S227" t="e">
            <v>#DIV/0!</v>
          </cell>
          <cell r="T227" t="e">
            <v>#DIV/0!</v>
          </cell>
          <cell r="Y227" t="str">
            <v>Ene/92</v>
          </cell>
          <cell r="Z227" t="e">
            <v>#DIV/0!</v>
          </cell>
          <cell r="AA227" t="e">
            <v>#DIV/0!</v>
          </cell>
          <cell r="AB227" t="e">
            <v>#DIV/0!</v>
          </cell>
          <cell r="AD227" t="e">
            <v>#DIV/0!</v>
          </cell>
        </row>
        <row r="228">
          <cell r="C228" t="str">
            <v>Feb</v>
          </cell>
          <cell r="D228">
            <v>63191.5</v>
          </cell>
          <cell r="E228">
            <v>135052.16666666666</v>
          </cell>
          <cell r="F228">
            <v>33550.5</v>
          </cell>
          <cell r="G228">
            <v>32293.166666666668</v>
          </cell>
          <cell r="I228">
            <v>264087.33333333331</v>
          </cell>
          <cell r="O228" t="str">
            <v>Feb</v>
          </cell>
          <cell r="P228">
            <v>1068.8333333333528</v>
          </cell>
          <cell r="Q228" t="e">
            <v>#DIV/0!</v>
          </cell>
          <cell r="R228" t="e">
            <v>#DIV/0!</v>
          </cell>
          <cell r="S228" t="e">
            <v>#DIV/0!</v>
          </cell>
          <cell r="T228" t="e">
            <v>#DIV/0!</v>
          </cell>
          <cell r="Y228" t="str">
            <v>Feb</v>
          </cell>
          <cell r="Z228" t="e">
            <v>#DIV/0!</v>
          </cell>
          <cell r="AA228" t="e">
            <v>#DIV/0!</v>
          </cell>
          <cell r="AB228" t="e">
            <v>#DIV/0!</v>
          </cell>
          <cell r="AD228" t="e">
            <v>#DIV/0!</v>
          </cell>
        </row>
        <row r="229">
          <cell r="C229" t="str">
            <v>Mar</v>
          </cell>
          <cell r="D229">
            <v>75384.5</v>
          </cell>
          <cell r="E229">
            <v>134736</v>
          </cell>
          <cell r="F229">
            <v>34344.666666666664</v>
          </cell>
          <cell r="G229">
            <v>32894.833333333336</v>
          </cell>
          <cell r="I229">
            <v>277360</v>
          </cell>
          <cell r="O229" t="str">
            <v>Mar</v>
          </cell>
          <cell r="P229">
            <v>1068.8333333333528</v>
          </cell>
          <cell r="Q229" t="e">
            <v>#DIV/0!</v>
          </cell>
          <cell r="R229" t="e">
            <v>#DIV/0!</v>
          </cell>
          <cell r="S229" t="e">
            <v>#DIV/0!</v>
          </cell>
          <cell r="T229" t="e">
            <v>#DIV/0!</v>
          </cell>
          <cell r="Y229" t="str">
            <v>Mar</v>
          </cell>
          <cell r="Z229" t="e">
            <v>#DIV/0!</v>
          </cell>
          <cell r="AA229" t="e">
            <v>#DIV/0!</v>
          </cell>
          <cell r="AB229" t="e">
            <v>#DIV/0!</v>
          </cell>
          <cell r="AD229" t="e">
            <v>#DIV/0!</v>
          </cell>
        </row>
        <row r="230">
          <cell r="C230" t="str">
            <v>Abr</v>
          </cell>
          <cell r="D230">
            <v>77646.166666666672</v>
          </cell>
          <cell r="E230">
            <v>133344.66666666666</v>
          </cell>
          <cell r="F230">
            <v>31694.166666666668</v>
          </cell>
          <cell r="G230">
            <v>30014.666666666668</v>
          </cell>
          <cell r="I230">
            <v>272699.66666666669</v>
          </cell>
          <cell r="O230" t="str">
            <v>Abr</v>
          </cell>
          <cell r="P230">
            <v>1949</v>
          </cell>
          <cell r="Q230" t="e">
            <v>#DIV/0!</v>
          </cell>
          <cell r="R230" t="e">
            <v>#DIV/0!</v>
          </cell>
          <cell r="S230" t="e">
            <v>#DIV/0!</v>
          </cell>
          <cell r="T230" t="e">
            <v>#DIV/0!</v>
          </cell>
          <cell r="Y230" t="str">
            <v>Abr</v>
          </cell>
          <cell r="Z230" t="e">
            <v>#DIV/0!</v>
          </cell>
          <cell r="AA230" t="e">
            <v>#DIV/0!</v>
          </cell>
          <cell r="AB230" t="e">
            <v>#DIV/0!</v>
          </cell>
          <cell r="AD230" t="e">
            <v>#DIV/0!</v>
          </cell>
        </row>
        <row r="231">
          <cell r="C231" t="str">
            <v>May</v>
          </cell>
          <cell r="D231">
            <v>77531.166666666672</v>
          </cell>
          <cell r="E231">
            <v>150378.66666666666</v>
          </cell>
          <cell r="F231">
            <v>32094.833333333332</v>
          </cell>
          <cell r="G231">
            <v>30723.833333333332</v>
          </cell>
          <cell r="I231">
            <v>290728.5</v>
          </cell>
          <cell r="O231" t="str">
            <v>May</v>
          </cell>
          <cell r="P231">
            <v>1366.5</v>
          </cell>
          <cell r="Q231" t="e">
            <v>#DIV/0!</v>
          </cell>
          <cell r="R231" t="e">
            <v>#DIV/0!</v>
          </cell>
          <cell r="S231" t="e">
            <v>#DIV/0!</v>
          </cell>
          <cell r="T231" t="e">
            <v>#DIV/0!</v>
          </cell>
          <cell r="Y231" t="str">
            <v>May</v>
          </cell>
          <cell r="Z231" t="e">
            <v>#DIV/0!</v>
          </cell>
          <cell r="AA231" t="e">
            <v>#DIV/0!</v>
          </cell>
          <cell r="AB231" t="e">
            <v>#DIV/0!</v>
          </cell>
          <cell r="AD231" t="e">
            <v>#DIV/0!</v>
          </cell>
        </row>
        <row r="232">
          <cell r="C232" t="str">
            <v>Jun</v>
          </cell>
          <cell r="D232">
            <v>79363.333333333328</v>
          </cell>
          <cell r="E232">
            <v>161824.33333333334</v>
          </cell>
          <cell r="F232">
            <v>30333.333333333332</v>
          </cell>
          <cell r="G232">
            <v>32161.333333333332</v>
          </cell>
          <cell r="I232">
            <v>303682.33333333331</v>
          </cell>
          <cell r="O232" t="str">
            <v>Jun</v>
          </cell>
          <cell r="P232">
            <v>0</v>
          </cell>
          <cell r="Q232" t="e">
            <v>#DIV/0!</v>
          </cell>
          <cell r="R232" t="e">
            <v>#DIV/0!</v>
          </cell>
          <cell r="S232" t="e">
            <v>#DIV/0!</v>
          </cell>
          <cell r="T232" t="e">
            <v>#DIV/0!</v>
          </cell>
          <cell r="Y232" t="str">
            <v>Jun</v>
          </cell>
          <cell r="Z232" t="e">
            <v>#DIV/0!</v>
          </cell>
          <cell r="AA232" t="e">
            <v>#DIV/0!</v>
          </cell>
          <cell r="AB232" t="e">
            <v>#DIV/0!</v>
          </cell>
          <cell r="AD232" t="e">
            <v>#DIV/0!</v>
          </cell>
        </row>
        <row r="233">
          <cell r="C233" t="str">
            <v>Jul</v>
          </cell>
          <cell r="D233">
            <v>72166</v>
          </cell>
          <cell r="E233">
            <v>161319.16666666666</v>
          </cell>
          <cell r="F233">
            <v>30033.333333333332</v>
          </cell>
          <cell r="G233">
            <v>31772.5</v>
          </cell>
          <cell r="I233">
            <v>295291</v>
          </cell>
          <cell r="O233" t="str">
            <v>Jul</v>
          </cell>
          <cell r="P233">
            <v>0</v>
          </cell>
          <cell r="Q233" t="e">
            <v>#DIV/0!</v>
          </cell>
          <cell r="R233" t="e">
            <v>#DIV/0!</v>
          </cell>
          <cell r="S233" t="e">
            <v>#DIV/0!</v>
          </cell>
          <cell r="T233" t="e">
            <v>#DIV/0!</v>
          </cell>
          <cell r="Y233" t="str">
            <v>Jul</v>
          </cell>
          <cell r="Z233" t="e">
            <v>#DIV/0!</v>
          </cell>
          <cell r="AA233" t="e">
            <v>#DIV/0!</v>
          </cell>
          <cell r="AB233" t="e">
            <v>#DIV/0!</v>
          </cell>
          <cell r="AD233" t="e">
            <v>#DIV/0!</v>
          </cell>
        </row>
        <row r="234">
          <cell r="C234" t="str">
            <v>Ago</v>
          </cell>
          <cell r="D234">
            <v>71177</v>
          </cell>
          <cell r="E234">
            <v>153532.33333333334</v>
          </cell>
          <cell r="F234">
            <v>29366.666666666668</v>
          </cell>
          <cell r="G234">
            <v>31434.666666666668</v>
          </cell>
          <cell r="I234">
            <v>285510.66666666669</v>
          </cell>
          <cell r="O234" t="str">
            <v>Ago</v>
          </cell>
          <cell r="P234">
            <v>0</v>
          </cell>
          <cell r="Q234" t="e">
            <v>#DIV/0!</v>
          </cell>
          <cell r="R234" t="e">
            <v>#DIV/0!</v>
          </cell>
          <cell r="S234" t="e">
            <v>#DIV/0!</v>
          </cell>
          <cell r="T234" t="e">
            <v>#DIV/0!</v>
          </cell>
          <cell r="Y234" t="str">
            <v>Ago</v>
          </cell>
          <cell r="Z234" t="e">
            <v>#DIV/0!</v>
          </cell>
          <cell r="AA234" t="e">
            <v>#DIV/0!</v>
          </cell>
          <cell r="AB234" t="e">
            <v>#DIV/0!</v>
          </cell>
          <cell r="AD234" t="e">
            <v>#DIV/0!</v>
          </cell>
        </row>
        <row r="235">
          <cell r="C235" t="str">
            <v>Sep</v>
          </cell>
          <cell r="D235">
            <v>72581.833333333328</v>
          </cell>
          <cell r="E235">
            <v>143882</v>
          </cell>
          <cell r="F235">
            <v>30783.333333333332</v>
          </cell>
          <cell r="G235">
            <v>31608.333333333332</v>
          </cell>
          <cell r="I235">
            <v>278855.5</v>
          </cell>
          <cell r="O235" t="str">
            <v>Sep</v>
          </cell>
          <cell r="P235">
            <v>0</v>
          </cell>
          <cell r="Q235" t="e">
            <v>#DIV/0!</v>
          </cell>
          <cell r="R235" t="e">
            <v>#DIV/0!</v>
          </cell>
          <cell r="S235" t="e">
            <v>#DIV/0!</v>
          </cell>
          <cell r="T235" t="e">
            <v>#DIV/0!</v>
          </cell>
          <cell r="Y235" t="str">
            <v>Sep</v>
          </cell>
          <cell r="Z235" t="e">
            <v>#DIV/0!</v>
          </cell>
          <cell r="AA235" t="e">
            <v>#DIV/0!</v>
          </cell>
          <cell r="AB235" t="e">
            <v>#DIV/0!</v>
          </cell>
          <cell r="AD235" t="e">
            <v>#DIV/0!</v>
          </cell>
        </row>
        <row r="236">
          <cell r="C236" t="str">
            <v>Oct</v>
          </cell>
          <cell r="D236">
            <v>64417.5</v>
          </cell>
          <cell r="E236">
            <v>132319.66666666666</v>
          </cell>
          <cell r="F236">
            <v>35583.333333333336</v>
          </cell>
          <cell r="G236">
            <v>33916.5</v>
          </cell>
          <cell r="I236">
            <v>266237</v>
          </cell>
          <cell r="O236" t="str">
            <v>Oct</v>
          </cell>
          <cell r="P236">
            <v>0</v>
          </cell>
          <cell r="Q236" t="e">
            <v>#DIV/0!</v>
          </cell>
          <cell r="R236" t="e">
            <v>#DIV/0!</v>
          </cell>
          <cell r="S236" t="e">
            <v>#DIV/0!</v>
          </cell>
          <cell r="T236" t="e">
            <v>#DIV/0!</v>
          </cell>
          <cell r="Y236" t="str">
            <v>Oct</v>
          </cell>
          <cell r="Z236" t="e">
            <v>#DIV/0!</v>
          </cell>
          <cell r="AA236" t="e">
            <v>#DIV/0!</v>
          </cell>
          <cell r="AB236" t="e">
            <v>#DIV/0!</v>
          </cell>
          <cell r="AD236" t="e">
            <v>#DIV/0!</v>
          </cell>
        </row>
        <row r="237">
          <cell r="C237" t="str">
            <v>Nov</v>
          </cell>
          <cell r="D237">
            <v>59785.833333333336</v>
          </cell>
          <cell r="E237">
            <v>114487.16666666667</v>
          </cell>
          <cell r="F237">
            <v>37866.666666666664</v>
          </cell>
          <cell r="G237">
            <v>33924.166666666664</v>
          </cell>
          <cell r="I237">
            <v>246063.83333333334</v>
          </cell>
          <cell r="O237" t="str">
            <v>Nov</v>
          </cell>
          <cell r="P237">
            <v>0</v>
          </cell>
          <cell r="Q237" t="e">
            <v>#DIV/0!</v>
          </cell>
          <cell r="R237" t="e">
            <v>#DIV/0!</v>
          </cell>
          <cell r="S237" t="e">
            <v>#DIV/0!</v>
          </cell>
          <cell r="T237" t="e">
            <v>#DIV/0!</v>
          </cell>
          <cell r="Y237" t="str">
            <v>Nov</v>
          </cell>
          <cell r="Z237" t="e">
            <v>#DIV/0!</v>
          </cell>
          <cell r="AA237" t="e">
            <v>#DIV/0!</v>
          </cell>
          <cell r="AB237" t="e">
            <v>#DIV/0!</v>
          </cell>
          <cell r="AD237" t="e">
            <v>#DIV/0!</v>
          </cell>
        </row>
        <row r="238">
          <cell r="C238" t="str">
            <v>Dic</v>
          </cell>
          <cell r="D238">
            <v>53534.166666666664</v>
          </cell>
          <cell r="E238">
            <v>103653.16666666667</v>
          </cell>
          <cell r="F238">
            <v>39150</v>
          </cell>
          <cell r="G238">
            <v>33813.833333333336</v>
          </cell>
          <cell r="I238">
            <v>230151.16666666666</v>
          </cell>
          <cell r="O238" t="str">
            <v>Dic</v>
          </cell>
          <cell r="P238">
            <v>0</v>
          </cell>
          <cell r="Q238" t="e">
            <v>#DIV/0!</v>
          </cell>
          <cell r="R238" t="e">
            <v>#DIV/0!</v>
          </cell>
          <cell r="S238" t="e">
            <v>#DIV/0!</v>
          </cell>
          <cell r="T238" t="e">
            <v>#DIV/0!</v>
          </cell>
          <cell r="Y238" t="str">
            <v>Dic</v>
          </cell>
          <cell r="Z238" t="e">
            <v>#DIV/0!</v>
          </cell>
          <cell r="AA238" t="e">
            <v>#DIV/0!</v>
          </cell>
          <cell r="AB238" t="e">
            <v>#DIV/0!</v>
          </cell>
          <cell r="AD238" t="e">
            <v>#DIV/0!</v>
          </cell>
        </row>
        <row r="239">
          <cell r="C239" t="str">
            <v>Ene/93</v>
          </cell>
          <cell r="D239">
            <v>48696.541158333333</v>
          </cell>
          <cell r="E239">
            <v>86987.846106666664</v>
          </cell>
          <cell r="F239">
            <v>38816.241943333334</v>
          </cell>
          <cell r="G239">
            <v>29189.576620000003</v>
          </cell>
          <cell r="I239">
            <v>203690.20582833336</v>
          </cell>
          <cell r="O239" t="str">
            <v>Ene/93</v>
          </cell>
          <cell r="P239">
            <v>0</v>
          </cell>
          <cell r="Q239" t="e">
            <v>#DIV/0!</v>
          </cell>
          <cell r="R239" t="e">
            <v>#DIV/0!</v>
          </cell>
          <cell r="S239" t="e">
            <v>#DIV/0!</v>
          </cell>
          <cell r="T239" t="e">
            <v>#DIV/0!</v>
          </cell>
          <cell r="Y239" t="str">
            <v>Ene/93</v>
          </cell>
          <cell r="Z239" t="e">
            <v>#DIV/0!</v>
          </cell>
          <cell r="AA239" t="e">
            <v>#DIV/0!</v>
          </cell>
          <cell r="AB239" t="e">
            <v>#DIV/0!</v>
          </cell>
          <cell r="AD239" t="e">
            <v>#DIV/0!</v>
          </cell>
        </row>
        <row r="240">
          <cell r="C240" t="str">
            <v>Feb</v>
          </cell>
          <cell r="D240">
            <v>45140.366728333327</v>
          </cell>
          <cell r="E240">
            <v>87481.538271666665</v>
          </cell>
          <cell r="F240">
            <v>39711.158636666667</v>
          </cell>
          <cell r="G240">
            <v>27177.332476666666</v>
          </cell>
          <cell r="I240">
            <v>199510.39611333332</v>
          </cell>
          <cell r="O240" t="str">
            <v>Feb</v>
          </cell>
          <cell r="P240">
            <v>0</v>
          </cell>
          <cell r="Q240" t="e">
            <v>#DIV/0!</v>
          </cell>
          <cell r="R240" t="e">
            <v>#DIV/0!</v>
          </cell>
          <cell r="S240" t="e">
            <v>#DIV/0!</v>
          </cell>
          <cell r="T240" t="e">
            <v>#DIV/0!</v>
          </cell>
          <cell r="Y240" t="str">
            <v>Feb</v>
          </cell>
          <cell r="Z240" t="e">
            <v>#DIV/0!</v>
          </cell>
          <cell r="AA240" t="e">
            <v>#DIV/0!</v>
          </cell>
          <cell r="AB240" t="e">
            <v>#DIV/0!</v>
          </cell>
          <cell r="AD240" t="e">
            <v>#DIV/0!</v>
          </cell>
        </row>
        <row r="241">
          <cell r="C241" t="str">
            <v>Mar</v>
          </cell>
          <cell r="D241">
            <v>40068.53719333333</v>
          </cell>
          <cell r="E241">
            <v>85784.654876666653</v>
          </cell>
          <cell r="F241">
            <v>41147.758826666664</v>
          </cell>
          <cell r="G241">
            <v>25345.396884999998</v>
          </cell>
          <cell r="I241">
            <v>192346.34778166667</v>
          </cell>
          <cell r="O241" t="str">
            <v>Mar</v>
          </cell>
          <cell r="P241">
            <v>0</v>
          </cell>
          <cell r="Q241" t="e">
            <v>#DIV/0!</v>
          </cell>
          <cell r="R241" t="e">
            <v>#DIV/0!</v>
          </cell>
          <cell r="S241" t="e">
            <v>#DIV/0!</v>
          </cell>
          <cell r="T241" t="e">
            <v>#DIV/0!</v>
          </cell>
          <cell r="Y241" t="str">
            <v>Mar</v>
          </cell>
          <cell r="Z241" t="e">
            <v>#DIV/0!</v>
          </cell>
          <cell r="AA241" t="e">
            <v>#DIV/0!</v>
          </cell>
          <cell r="AB241" t="e">
            <v>#DIV/0!</v>
          </cell>
          <cell r="AD241" t="e">
            <v>#DIV/0!</v>
          </cell>
        </row>
        <row r="242">
          <cell r="C242" t="str">
            <v>Abr</v>
          </cell>
          <cell r="D242">
            <v>45275.376645000004</v>
          </cell>
          <cell r="E242">
            <v>91742.40879833333</v>
          </cell>
          <cell r="F242">
            <v>38254.559215000001</v>
          </cell>
          <cell r="G242">
            <v>23844.748673333335</v>
          </cell>
          <cell r="I242">
            <v>199117.09333166666</v>
          </cell>
          <cell r="O242" t="str">
            <v>Abr</v>
          </cell>
          <cell r="P242">
            <v>0</v>
          </cell>
          <cell r="Q242" t="e">
            <v>#DIV/0!</v>
          </cell>
          <cell r="R242" t="e">
            <v>#DIV/0!</v>
          </cell>
          <cell r="S242" t="e">
            <v>#DIV/0!</v>
          </cell>
          <cell r="T242" t="e">
            <v>#DIV/0!</v>
          </cell>
          <cell r="Y242" t="str">
            <v>Abr</v>
          </cell>
          <cell r="Z242" t="e">
            <v>#DIV/0!</v>
          </cell>
          <cell r="AA242" t="e">
            <v>#DIV/0!</v>
          </cell>
          <cell r="AB242" t="e">
            <v>#DIV/0!</v>
          </cell>
          <cell r="AD242" t="e">
            <v>#DIV/0!</v>
          </cell>
        </row>
        <row r="243">
          <cell r="C243" t="str">
            <v>May</v>
          </cell>
          <cell r="D243">
            <v>53336.531638333334</v>
          </cell>
          <cell r="E243">
            <v>106075.44597</v>
          </cell>
          <cell r="F243">
            <v>39708.389415000005</v>
          </cell>
          <cell r="G243">
            <v>26367.805359999998</v>
          </cell>
          <cell r="I243">
            <v>225488.17238333332</v>
          </cell>
          <cell r="O243" t="str">
            <v>May</v>
          </cell>
          <cell r="P243">
            <v>0</v>
          </cell>
          <cell r="Q243" t="e">
            <v>#DIV/0!</v>
          </cell>
          <cell r="R243" t="e">
            <v>#DIV/0!</v>
          </cell>
          <cell r="S243" t="e">
            <v>#DIV/0!</v>
          </cell>
          <cell r="T243" t="e">
            <v>#DIV/0!</v>
          </cell>
          <cell r="Y243" t="str">
            <v>May</v>
          </cell>
          <cell r="Z243" t="e">
            <v>#DIV/0!</v>
          </cell>
          <cell r="AA243" t="e">
            <v>#DIV/0!</v>
          </cell>
          <cell r="AB243" t="e">
            <v>#DIV/0!</v>
          </cell>
          <cell r="AD243" t="e">
            <v>#DIV/0!</v>
          </cell>
        </row>
        <row r="244">
          <cell r="C244" t="str">
            <v>Jun</v>
          </cell>
          <cell r="D244">
            <v>60823.431783333333</v>
          </cell>
          <cell r="E244">
            <v>118388.17709000001</v>
          </cell>
          <cell r="F244">
            <v>46752.194970000004</v>
          </cell>
          <cell r="G244">
            <v>33258.421918333333</v>
          </cell>
          <cell r="I244">
            <v>259222.22576166666</v>
          </cell>
          <cell r="O244" t="str">
            <v>Jun</v>
          </cell>
          <cell r="P244">
            <v>0</v>
          </cell>
          <cell r="Q244" t="e">
            <v>#DIV/0!</v>
          </cell>
          <cell r="R244" t="e">
            <v>#DIV/0!</v>
          </cell>
          <cell r="S244" t="e">
            <v>#DIV/0!</v>
          </cell>
          <cell r="T244" t="e">
            <v>#DIV/0!</v>
          </cell>
          <cell r="Y244" t="str">
            <v>Jun</v>
          </cell>
          <cell r="Z244" t="e">
            <v>#DIV/0!</v>
          </cell>
          <cell r="AA244" t="e">
            <v>#DIV/0!</v>
          </cell>
          <cell r="AB244" t="e">
            <v>#DIV/0!</v>
          </cell>
          <cell r="AD244" t="e">
            <v>#DIV/0!</v>
          </cell>
        </row>
        <row r="245">
          <cell r="C245" t="str">
            <v>Jul</v>
          </cell>
          <cell r="D245">
            <v>65714.304956666674</v>
          </cell>
          <cell r="E245">
            <v>126018.70792999999</v>
          </cell>
          <cell r="F245">
            <v>51454.070314999997</v>
          </cell>
          <cell r="G245">
            <v>40816.15426166667</v>
          </cell>
          <cell r="I245">
            <v>284003.23746333335</v>
          </cell>
          <cell r="O245" t="str">
            <v>Jul</v>
          </cell>
          <cell r="P245">
            <v>0</v>
          </cell>
          <cell r="Q245" t="e">
            <v>#DIV/0!</v>
          </cell>
          <cell r="R245" t="e">
            <v>#DIV/0!</v>
          </cell>
          <cell r="S245" t="e">
            <v>#DIV/0!</v>
          </cell>
          <cell r="T245" t="e">
            <v>#DIV/0!</v>
          </cell>
          <cell r="Y245" t="str">
            <v>Jul</v>
          </cell>
          <cell r="Z245" t="e">
            <v>#DIV/0!</v>
          </cell>
          <cell r="AA245" t="e">
            <v>#DIV/0!</v>
          </cell>
          <cell r="AB245" t="e">
            <v>#DIV/0!</v>
          </cell>
          <cell r="AD245" t="e">
            <v>#DIV/0!</v>
          </cell>
        </row>
        <row r="246">
          <cell r="C246" t="str">
            <v>Ago</v>
          </cell>
          <cell r="D246">
            <v>71374.643116666673</v>
          </cell>
          <cell r="E246">
            <v>125482.09617166668</v>
          </cell>
          <cell r="F246">
            <v>52720.997736666664</v>
          </cell>
          <cell r="G246">
            <v>49508.68894</v>
          </cell>
          <cell r="I246">
            <v>299086.425965</v>
          </cell>
          <cell r="O246" t="str">
            <v>Ago</v>
          </cell>
          <cell r="P246">
            <v>0</v>
          </cell>
          <cell r="Q246" t="e">
            <v>#DIV/0!</v>
          </cell>
          <cell r="R246" t="e">
            <v>#DIV/0!</v>
          </cell>
          <cell r="S246" t="e">
            <v>#DIV/0!</v>
          </cell>
          <cell r="T246" t="e">
            <v>#DIV/0!</v>
          </cell>
          <cell r="Y246" t="str">
            <v>Ago</v>
          </cell>
          <cell r="Z246" t="e">
            <v>#DIV/0!</v>
          </cell>
          <cell r="AA246" t="e">
            <v>#DIV/0!</v>
          </cell>
          <cell r="AB246" t="e">
            <v>#DIV/0!</v>
          </cell>
          <cell r="AD246" t="e">
            <v>#DIV/0!</v>
          </cell>
        </row>
        <row r="247">
          <cell r="C247" t="str">
            <v>Sep</v>
          </cell>
          <cell r="D247">
            <v>70764.136860000013</v>
          </cell>
          <cell r="E247">
            <v>125592.09401</v>
          </cell>
          <cell r="F247">
            <v>52830.42791166668</v>
          </cell>
          <cell r="G247">
            <v>54990.579549999995</v>
          </cell>
          <cell r="I247">
            <v>304177.23833166668</v>
          </cell>
          <cell r="O247" t="str">
            <v>Sep</v>
          </cell>
          <cell r="P247">
            <v>0</v>
          </cell>
          <cell r="Q247" t="e">
            <v>#DIV/0!</v>
          </cell>
          <cell r="R247" t="e">
            <v>#DIV/0!</v>
          </cell>
          <cell r="S247" t="e">
            <v>#DIV/0!</v>
          </cell>
          <cell r="T247" t="e">
            <v>#DIV/0!</v>
          </cell>
          <cell r="Y247" t="str">
            <v>Sep</v>
          </cell>
          <cell r="Z247" t="e">
            <v>#DIV/0!</v>
          </cell>
          <cell r="AA247" t="e">
            <v>#DIV/0!</v>
          </cell>
          <cell r="AB247" t="e">
            <v>#DIV/0!</v>
          </cell>
          <cell r="AD247" t="e">
            <v>#DIV/0!</v>
          </cell>
        </row>
        <row r="248">
          <cell r="C248" t="str">
            <v>Oct*</v>
          </cell>
          <cell r="D248">
            <v>69398.446473333344</v>
          </cell>
          <cell r="E248">
            <v>114208.93174499999</v>
          </cell>
          <cell r="F248">
            <v>55363.891340000002</v>
          </cell>
          <cell r="G248">
            <v>59820.276210000004</v>
          </cell>
          <cell r="I248">
            <v>298791.54576833331</v>
          </cell>
          <cell r="O248" t="str">
            <v>Oct*</v>
          </cell>
          <cell r="P248">
            <v>0</v>
          </cell>
          <cell r="Q248" t="e">
            <v>#DIV/0!</v>
          </cell>
          <cell r="R248" t="e">
            <v>#DIV/0!</v>
          </cell>
          <cell r="S248" t="e">
            <v>#DIV/0!</v>
          </cell>
          <cell r="T248" t="e">
            <v>#DIV/0!</v>
          </cell>
          <cell r="Y248" t="str">
            <v>Oct*</v>
          </cell>
          <cell r="Z248" t="e">
            <v>#DIV/0!</v>
          </cell>
          <cell r="AA248" t="e">
            <v>#DIV/0!</v>
          </cell>
          <cell r="AB248" t="e">
            <v>#DIV/0!</v>
          </cell>
          <cell r="AD248" t="e">
            <v>#DIV/0!</v>
          </cell>
        </row>
        <row r="249">
          <cell r="C249" t="str">
            <v>Nov*</v>
          </cell>
          <cell r="D249">
            <v>68060.369083333338</v>
          </cell>
          <cell r="E249">
            <v>96195.481076666663</v>
          </cell>
          <cell r="F249">
            <v>54760.679378333327</v>
          </cell>
          <cell r="G249">
            <v>58777.430366666667</v>
          </cell>
          <cell r="I249">
            <v>277793.959905</v>
          </cell>
          <cell r="O249" t="str">
            <v>Nov*</v>
          </cell>
          <cell r="P249">
            <v>0</v>
          </cell>
          <cell r="Q249" t="e">
            <v>#DIV/0!</v>
          </cell>
          <cell r="R249" t="e">
            <v>#DIV/0!</v>
          </cell>
          <cell r="S249" t="e">
            <v>#DIV/0!</v>
          </cell>
          <cell r="T249" t="e">
            <v>#DIV/0!</v>
          </cell>
          <cell r="Y249" t="str">
            <v>Nov*</v>
          </cell>
          <cell r="Z249" t="e">
            <v>#DIV/0!</v>
          </cell>
          <cell r="AA249" t="e">
            <v>#DIV/0!</v>
          </cell>
          <cell r="AB249" t="e">
            <v>#DIV/0!</v>
          </cell>
          <cell r="AD249" t="e">
            <v>#DIV/0!</v>
          </cell>
        </row>
        <row r="250">
          <cell r="C250" t="str">
            <v>Dic*</v>
          </cell>
          <cell r="D250">
            <v>61571.865801666667</v>
          </cell>
          <cell r="E250">
            <v>73784.425969999997</v>
          </cell>
          <cell r="F250">
            <v>57175.442533333342</v>
          </cell>
          <cell r="G250">
            <v>54967.46452666667</v>
          </cell>
          <cell r="I250">
            <v>247499.1988316667</v>
          </cell>
          <cell r="O250" t="str">
            <v>Dic*</v>
          </cell>
          <cell r="P250">
            <v>0</v>
          </cell>
          <cell r="Q250" t="e">
            <v>#DIV/0!</v>
          </cell>
          <cell r="R250" t="e">
            <v>#DIV/0!</v>
          </cell>
          <cell r="S250" t="e">
            <v>#DIV/0!</v>
          </cell>
          <cell r="T250" t="e">
            <v>#DIV/0!</v>
          </cell>
          <cell r="Y250" t="str">
            <v>Dic*</v>
          </cell>
          <cell r="Z250" t="e">
            <v>#DIV/0!</v>
          </cell>
          <cell r="AA250" t="e">
            <v>#DIV/0!</v>
          </cell>
          <cell r="AB250" t="e">
            <v>#DIV/0!</v>
          </cell>
          <cell r="AD250" t="e">
            <v>#DIV/0!</v>
          </cell>
        </row>
        <row r="251">
          <cell r="B251">
            <v>1994</v>
          </cell>
          <cell r="C251" t="str">
            <v>Ene</v>
          </cell>
          <cell r="D251">
            <v>58349.035449999996</v>
          </cell>
          <cell r="E251">
            <v>67741.529381666667</v>
          </cell>
          <cell r="F251">
            <v>63115.775935000005</v>
          </cell>
          <cell r="G251">
            <v>48349.114938333332</v>
          </cell>
          <cell r="I251">
            <v>237555.455705</v>
          </cell>
          <cell r="N251">
            <v>1994</v>
          </cell>
          <cell r="O251" t="str">
            <v>Ene</v>
          </cell>
          <cell r="P251">
            <v>106516.19357166666</v>
          </cell>
          <cell r="Q251">
            <v>38967.064376666669</v>
          </cell>
          <cell r="R251">
            <v>-65959.74559333334</v>
          </cell>
          <cell r="S251">
            <v>18315.784741666666</v>
          </cell>
          <cell r="T251">
            <v>97839.297096666691</v>
          </cell>
          <cell r="X251">
            <v>1994</v>
          </cell>
          <cell r="Y251" t="str">
            <v>Ene</v>
          </cell>
          <cell r="Z251">
            <v>-121754.46694499999</v>
          </cell>
          <cell r="AA251">
            <v>97839.297096666691</v>
          </cell>
          <cell r="AB251">
            <v>-19295.807733333331</v>
          </cell>
          <cell r="AD251">
            <v>-43210.977581666659</v>
          </cell>
        </row>
        <row r="252">
          <cell r="C252" t="str">
            <v>Feb</v>
          </cell>
          <cell r="D252">
            <v>56637.016328333331</v>
          </cell>
          <cell r="E252">
            <v>64571.616623333342</v>
          </cell>
          <cell r="F252">
            <v>68315.628051666659</v>
          </cell>
          <cell r="G252">
            <v>41153.566006666668</v>
          </cell>
          <cell r="I252">
            <v>230677.82701000001</v>
          </cell>
          <cell r="O252" t="str">
            <v>Feb</v>
          </cell>
          <cell r="P252">
            <v>108872.30456833332</v>
          </cell>
          <cell r="Q252">
            <v>42487.985388333334</v>
          </cell>
          <cell r="R252">
            <v>-75215.16164333334</v>
          </cell>
          <cell r="S252">
            <v>-7943.4424633333338</v>
          </cell>
          <cell r="T252">
            <v>68201.685849999994</v>
          </cell>
          <cell r="Y252" t="str">
            <v>Feb</v>
          </cell>
          <cell r="Z252">
            <v>-89236.291058333314</v>
          </cell>
          <cell r="AA252">
            <v>68201.685849999994</v>
          </cell>
          <cell r="AB252">
            <v>-22316.922465</v>
          </cell>
          <cell r="AD252">
            <v>-43351.527673333323</v>
          </cell>
        </row>
        <row r="253">
          <cell r="C253" t="str">
            <v>Mar</v>
          </cell>
          <cell r="D253">
            <v>58656.667476666662</v>
          </cell>
          <cell r="E253">
            <v>59040.84837166666</v>
          </cell>
          <cell r="F253">
            <v>85058.357966666677</v>
          </cell>
          <cell r="G253">
            <v>37059.965403333335</v>
          </cell>
          <cell r="I253">
            <v>239815.83921833328</v>
          </cell>
          <cell r="O253" t="str">
            <v>Mar</v>
          </cell>
          <cell r="P253">
            <v>125762.47433833331</v>
          </cell>
          <cell r="Q253">
            <v>34338.802599999995</v>
          </cell>
          <cell r="R253">
            <v>-84411.477709999992</v>
          </cell>
          <cell r="S253">
            <v>-34194.880753333338</v>
          </cell>
          <cell r="T253">
            <v>41494.918475000006</v>
          </cell>
          <cell r="Y253" t="str">
            <v>Mar</v>
          </cell>
          <cell r="Z253">
            <v>-62593.095219999996</v>
          </cell>
          <cell r="AA253">
            <v>41494.918475000006</v>
          </cell>
          <cell r="AB253">
            <v>-25967.200200000003</v>
          </cell>
          <cell r="AD253">
            <v>-47065.376945000004</v>
          </cell>
        </row>
        <row r="254">
          <cell r="C254" t="str">
            <v>Abr</v>
          </cell>
          <cell r="D254">
            <v>62545.59262166667</v>
          </cell>
          <cell r="E254">
            <v>62169.325461666675</v>
          </cell>
          <cell r="F254">
            <v>88496.75539666666</v>
          </cell>
          <cell r="G254">
            <v>32130.182066666664</v>
          </cell>
          <cell r="I254">
            <v>245341.85554666666</v>
          </cell>
          <cell r="O254" t="str">
            <v>Abr</v>
          </cell>
          <cell r="P254">
            <v>117338.25133166664</v>
          </cell>
          <cell r="Q254">
            <v>25211.435103333333</v>
          </cell>
          <cell r="R254">
            <v>-47274.777338333341</v>
          </cell>
          <cell r="S254">
            <v>-12705.555399999999</v>
          </cell>
          <cell r="T254">
            <v>82569.353696666672</v>
          </cell>
          <cell r="Y254" t="str">
            <v>Abr</v>
          </cell>
          <cell r="Z254">
            <v>-81881.771136666663</v>
          </cell>
          <cell r="AA254">
            <v>82569.353696666672</v>
          </cell>
          <cell r="AB254">
            <v>-10027.524211666669</v>
          </cell>
          <cell r="AD254">
            <v>-9339.9416516666624</v>
          </cell>
        </row>
        <row r="255">
          <cell r="C255" t="str">
            <v>May</v>
          </cell>
          <cell r="D255">
            <v>65159.472663333327</v>
          </cell>
          <cell r="E255">
            <v>64569.760058333333</v>
          </cell>
          <cell r="F255">
            <v>93306.480348333323</v>
          </cell>
          <cell r="G255">
            <v>33315.968985</v>
          </cell>
          <cell r="I255">
            <v>256351.68205500001</v>
          </cell>
          <cell r="O255" t="str">
            <v>May</v>
          </cell>
          <cell r="P255">
            <v>108251.53574499999</v>
          </cell>
          <cell r="Q255">
            <v>23994.472409999998</v>
          </cell>
          <cell r="R255">
            <v>-30403.066131666663</v>
          </cell>
          <cell r="S255">
            <v>-22370.669833333333</v>
          </cell>
          <cell r="T255">
            <v>79472.272190000003</v>
          </cell>
          <cell r="Y255" t="str">
            <v>May</v>
          </cell>
          <cell r="Z255">
            <v>-78192.569258333344</v>
          </cell>
          <cell r="AA255">
            <v>79472.272190000003</v>
          </cell>
          <cell r="AB255">
            <v>-5223.3364166666679</v>
          </cell>
          <cell r="AD255">
            <v>-3943.6334849999985</v>
          </cell>
        </row>
        <row r="256">
          <cell r="C256" t="str">
            <v>Jun</v>
          </cell>
          <cell r="D256">
            <v>63612.135671666671</v>
          </cell>
          <cell r="E256">
            <v>66451.889329999991</v>
          </cell>
          <cell r="F256">
            <v>92258.210493333347</v>
          </cell>
          <cell r="G256">
            <v>31022.114653333334</v>
          </cell>
          <cell r="I256">
            <v>253344.35014833335</v>
          </cell>
          <cell r="O256" t="str">
            <v>Jun</v>
          </cell>
          <cell r="P256">
            <v>83137.047623333332</v>
          </cell>
          <cell r="Q256">
            <v>26546.172053333332</v>
          </cell>
          <cell r="R256">
            <v>4112.0160116666666</v>
          </cell>
          <cell r="S256">
            <v>-30253.999240000005</v>
          </cell>
          <cell r="T256">
            <v>83541.236448333337</v>
          </cell>
          <cell r="Y256" t="str">
            <v>Jun</v>
          </cell>
          <cell r="Z256">
            <v>-86862.197183333337</v>
          </cell>
          <cell r="AA256">
            <v>83541.236448333337</v>
          </cell>
          <cell r="AB256">
            <v>23268.030233333335</v>
          </cell>
          <cell r="AD256">
            <v>19947.069498333334</v>
          </cell>
        </row>
        <row r="257">
          <cell r="C257" t="str">
            <v>Jul</v>
          </cell>
          <cell r="D257">
            <v>59362.172193333332</v>
          </cell>
          <cell r="E257">
            <v>65389.821248333341</v>
          </cell>
          <cell r="F257">
            <v>93838.148700000005</v>
          </cell>
          <cell r="G257">
            <v>36153.48298666667</v>
          </cell>
          <cell r="I257">
            <v>254743.62512833334</v>
          </cell>
          <cell r="O257" t="str">
            <v>Jul</v>
          </cell>
          <cell r="P257">
            <v>76260.61198833333</v>
          </cell>
          <cell r="Q257">
            <v>33496.682581666668</v>
          </cell>
          <cell r="R257">
            <v>-824.09997000000033</v>
          </cell>
          <cell r="S257">
            <v>-17223.362268333338</v>
          </cell>
          <cell r="T257">
            <v>91709.832331666665</v>
          </cell>
          <cell r="Y257" t="str">
            <v>Jul</v>
          </cell>
          <cell r="Z257">
            <v>-112290.76488666667</v>
          </cell>
          <cell r="AA257">
            <v>91709.832331666665</v>
          </cell>
          <cell r="AB257">
            <v>16903.020269999997</v>
          </cell>
          <cell r="AD257">
            <v>-3677.9122850000058</v>
          </cell>
        </row>
        <row r="258">
          <cell r="C258" t="str">
            <v>Ago</v>
          </cell>
          <cell r="D258">
            <v>56434.245640000001</v>
          </cell>
          <cell r="E258">
            <v>69540.038354999997</v>
          </cell>
          <cell r="F258">
            <v>101506.33681000001</v>
          </cell>
          <cell r="G258">
            <v>40789.878321666663</v>
          </cell>
          <cell r="I258">
            <v>268270.49912666669</v>
          </cell>
          <cell r="O258" t="str">
            <v>Ago</v>
          </cell>
          <cell r="P258">
            <v>95170.71348166668</v>
          </cell>
          <cell r="Q258">
            <v>34527.308375000001</v>
          </cell>
          <cell r="R258">
            <v>-7191.8696683333328</v>
          </cell>
          <cell r="S258">
            <v>9792.9037749999989</v>
          </cell>
          <cell r="T258">
            <v>132299.05596333335</v>
          </cell>
          <cell r="Y258" t="str">
            <v>Ago</v>
          </cell>
          <cell r="Z258">
            <v>-157826.24514666668</v>
          </cell>
          <cell r="AA258">
            <v>132299.05596333335</v>
          </cell>
          <cell r="AB258">
            <v>7216.666666666667</v>
          </cell>
          <cell r="AD258">
            <v>-18310.522516666668</v>
          </cell>
        </row>
        <row r="259">
          <cell r="C259" t="str">
            <v>Sep</v>
          </cell>
          <cell r="D259">
            <v>52616.053331666662</v>
          </cell>
          <cell r="E259">
            <v>74353.97954</v>
          </cell>
          <cell r="F259">
            <v>102401.84338333334</v>
          </cell>
          <cell r="G259">
            <v>43751.696980000001</v>
          </cell>
          <cell r="I259">
            <v>273123.57323499996</v>
          </cell>
          <cell r="O259" t="str">
            <v>Sep</v>
          </cell>
          <cell r="P259">
            <v>109634.292875</v>
          </cell>
          <cell r="Q259">
            <v>41253.781065000003</v>
          </cell>
          <cell r="R259">
            <v>-43261.611626666665</v>
          </cell>
          <cell r="S259">
            <v>9086.0464300000003</v>
          </cell>
          <cell r="T259">
            <v>116712.50874333334</v>
          </cell>
          <cell r="Y259" t="str">
            <v>Sep</v>
          </cell>
          <cell r="Z259">
            <v>-183936.51437666666</v>
          </cell>
          <cell r="AA259">
            <v>116712.50874333334</v>
          </cell>
          <cell r="AB259">
            <v>7950</v>
          </cell>
          <cell r="AD259">
            <v>-59274.005633333327</v>
          </cell>
        </row>
        <row r="260">
          <cell r="C260" t="str">
            <v>Oct</v>
          </cell>
          <cell r="D260">
            <v>48521.692751666669</v>
          </cell>
          <cell r="E260">
            <v>74668.632556666664</v>
          </cell>
          <cell r="F260">
            <v>108018.04339166667</v>
          </cell>
          <cell r="G260">
            <v>48727.61737166666</v>
          </cell>
          <cell r="I260">
            <v>279935.98607166664</v>
          </cell>
          <cell r="O260" t="str">
            <v>Oct</v>
          </cell>
          <cell r="P260">
            <v>130613.50224166666</v>
          </cell>
          <cell r="Q260">
            <v>49401.140378333337</v>
          </cell>
          <cell r="R260">
            <v>44973.751049999999</v>
          </cell>
          <cell r="S260">
            <v>-61334.373530000004</v>
          </cell>
          <cell r="T260">
            <v>163654.02014000001</v>
          </cell>
          <cell r="Y260" t="str">
            <v>Oct</v>
          </cell>
          <cell r="Z260">
            <v>-194298.62795166668</v>
          </cell>
          <cell r="AA260">
            <v>163654.02014000001</v>
          </cell>
          <cell r="AB260">
            <v>15800</v>
          </cell>
          <cell r="AD260">
            <v>-14844.607811666663</v>
          </cell>
        </row>
        <row r="261">
          <cell r="C261" t="str">
            <v>Nov</v>
          </cell>
          <cell r="D261">
            <v>41630.915591666664</v>
          </cell>
          <cell r="E261">
            <v>73858.784513333332</v>
          </cell>
          <cell r="F261">
            <v>116605.72360999999</v>
          </cell>
          <cell r="G261">
            <v>46793.827778333332</v>
          </cell>
          <cell r="I261">
            <v>278889.25149333332</v>
          </cell>
          <cell r="O261" t="str">
            <v>Nov</v>
          </cell>
          <cell r="P261">
            <v>155722.21115333334</v>
          </cell>
          <cell r="Q261">
            <v>53982.982596666669</v>
          </cell>
          <cell r="R261">
            <v>-40036.119319999991</v>
          </cell>
          <cell r="S261">
            <v>15956.107431666664</v>
          </cell>
          <cell r="T261">
            <v>185625.18186166664</v>
          </cell>
          <cell r="Y261" t="str">
            <v>Nov</v>
          </cell>
          <cell r="Z261">
            <v>-209936.46908666668</v>
          </cell>
          <cell r="AA261">
            <v>185625.18186166664</v>
          </cell>
          <cell r="AB261">
            <v>4083.3333333333335</v>
          </cell>
          <cell r="AD261">
            <v>-20227.953891666668</v>
          </cell>
        </row>
        <row r="262">
          <cell r="C262" t="str">
            <v>Dic</v>
          </cell>
          <cell r="D262">
            <v>44110.979834999998</v>
          </cell>
          <cell r="E262">
            <v>72722.831566666675</v>
          </cell>
          <cell r="F262">
            <v>128095.36996166669</v>
          </cell>
          <cell r="G262">
            <v>45680.598819999992</v>
          </cell>
          <cell r="I262">
            <v>290609.78018333332</v>
          </cell>
          <cell r="O262" t="str">
            <v>Dic</v>
          </cell>
          <cell r="P262">
            <v>219977.88587500001</v>
          </cell>
          <cell r="Q262">
            <v>75161.721594999995</v>
          </cell>
          <cell r="R262">
            <v>-36972.946053333326</v>
          </cell>
          <cell r="S262">
            <v>-1204.3734000000029</v>
          </cell>
          <cell r="T262">
            <v>256962.28801666666</v>
          </cell>
          <cell r="Y262" t="str">
            <v>Dic</v>
          </cell>
          <cell r="Z262">
            <v>-232255.82140666666</v>
          </cell>
          <cell r="AA262">
            <v>256962.28801666666</v>
          </cell>
          <cell r="AB262">
            <v>-22434.696899999999</v>
          </cell>
          <cell r="AD262">
            <v>2271.7697100000078</v>
          </cell>
        </row>
        <row r="263">
          <cell r="B263">
            <v>1995</v>
          </cell>
          <cell r="C263" t="str">
            <v>Ene</v>
          </cell>
          <cell r="D263">
            <v>46594.569128333329</v>
          </cell>
          <cell r="E263">
            <v>74311.091941666658</v>
          </cell>
          <cell r="F263">
            <v>133067.40552333332</v>
          </cell>
          <cell r="G263">
            <v>43075.169231666659</v>
          </cell>
          <cell r="I263">
            <v>297048.23582499998</v>
          </cell>
          <cell r="N263">
            <v>1995</v>
          </cell>
          <cell r="O263" t="str">
            <v>Ene</v>
          </cell>
          <cell r="P263">
            <v>234306.49730999998</v>
          </cell>
          <cell r="Q263">
            <v>75555.823528333334</v>
          </cell>
          <cell r="R263">
            <v>-33940.108138333322</v>
          </cell>
          <cell r="S263">
            <v>15971.469953217116</v>
          </cell>
          <cell r="T263">
            <v>291893.68265321711</v>
          </cell>
          <cell r="X263">
            <v>1995</v>
          </cell>
          <cell r="Y263" t="str">
            <v>Ene</v>
          </cell>
          <cell r="Z263">
            <v>-285668.39259999996</v>
          </cell>
          <cell r="AA263">
            <v>291893.68265321711</v>
          </cell>
          <cell r="AB263">
            <v>-8968.0302333333329</v>
          </cell>
          <cell r="AD263">
            <v>-2742.7401801161955</v>
          </cell>
        </row>
        <row r="264">
          <cell r="C264" t="str">
            <v>Feb</v>
          </cell>
          <cell r="D264">
            <v>45181.811353333331</v>
          </cell>
          <cell r="E264">
            <v>73839.004549999998</v>
          </cell>
          <cell r="F264">
            <v>132141.37830499999</v>
          </cell>
          <cell r="G264">
            <v>43940.734828333334</v>
          </cell>
          <cell r="I264">
            <v>295102.9290366667</v>
          </cell>
          <cell r="O264" t="str">
            <v>Feb</v>
          </cell>
          <cell r="P264">
            <v>232555.84289500001</v>
          </cell>
          <cell r="Q264">
            <v>59980.314923333332</v>
          </cell>
          <cell r="R264">
            <v>-23820.831203333324</v>
          </cell>
          <cell r="S264">
            <v>17687.671036832413</v>
          </cell>
          <cell r="T264">
            <v>286402.99765183241</v>
          </cell>
          <cell r="Y264" t="str">
            <v>Feb</v>
          </cell>
          <cell r="Z264">
            <v>-276374.99854999996</v>
          </cell>
          <cell r="AA264">
            <v>286402.99765183241</v>
          </cell>
          <cell r="AB264">
            <v>8581.9697666666671</v>
          </cell>
          <cell r="AD264">
            <v>18609.968868499087</v>
          </cell>
        </row>
        <row r="265">
          <cell r="C265" t="str">
            <v>Mar</v>
          </cell>
          <cell r="D265">
            <v>43358.896726666666</v>
          </cell>
          <cell r="E265">
            <v>72928.632433333332</v>
          </cell>
          <cell r="F265">
            <v>125852.31578833335</v>
          </cell>
          <cell r="G265">
            <v>53452.733808333323</v>
          </cell>
          <cell r="I265">
            <v>295592.57875666668</v>
          </cell>
          <cell r="O265" t="str">
            <v>Mar</v>
          </cell>
          <cell r="P265">
            <v>206857.66686166663</v>
          </cell>
          <cell r="Q265">
            <v>56729.641383333335</v>
          </cell>
          <cell r="R265">
            <v>27129.266516666674</v>
          </cell>
          <cell r="S265">
            <v>35292.60637873083</v>
          </cell>
          <cell r="T265">
            <v>326009.1811403975</v>
          </cell>
          <cell r="Y265" t="str">
            <v>Mar</v>
          </cell>
          <cell r="Z265">
            <v>-273488.12332166662</v>
          </cell>
          <cell r="AA265">
            <v>326009.1811403975</v>
          </cell>
          <cell r="AB265">
            <v>37231.969766666669</v>
          </cell>
          <cell r="AD265">
            <v>89753.027585397518</v>
          </cell>
        </row>
        <row r="266">
          <cell r="C266" t="str">
            <v>Abr</v>
          </cell>
          <cell r="D266">
            <v>46973.48002333333</v>
          </cell>
          <cell r="E266">
            <v>71373.097086666661</v>
          </cell>
          <cell r="F266">
            <v>120280.56668666667</v>
          </cell>
          <cell r="G266">
            <v>53362.460504999995</v>
          </cell>
          <cell r="I266">
            <v>291989.60430166667</v>
          </cell>
          <cell r="O266" t="str">
            <v>Abr</v>
          </cell>
          <cell r="P266">
            <v>187293.51474166664</v>
          </cell>
          <cell r="Q266">
            <v>63020.656968333329</v>
          </cell>
          <cell r="R266">
            <v>-19732.670474999988</v>
          </cell>
          <cell r="S266">
            <v>109186.36106986465</v>
          </cell>
          <cell r="T266">
            <v>339767.86230486468</v>
          </cell>
          <cell r="Y266" t="str">
            <v>Abr</v>
          </cell>
          <cell r="Z266">
            <v>-267673.15177999996</v>
          </cell>
          <cell r="AA266">
            <v>339767.86230486468</v>
          </cell>
          <cell r="AB266">
            <v>30798.636433333333</v>
          </cell>
          <cell r="AD266">
            <v>102893.346958198</v>
          </cell>
        </row>
        <row r="267">
          <cell r="C267" t="str">
            <v>May</v>
          </cell>
          <cell r="D267">
            <v>43267.739005000003</v>
          </cell>
          <cell r="E267">
            <v>69694.730404999995</v>
          </cell>
          <cell r="F267">
            <v>112962.51532666666</v>
          </cell>
          <cell r="G267">
            <v>61618.130763333327</v>
          </cell>
          <cell r="I267">
            <v>287543.11550000001</v>
          </cell>
          <cell r="O267" t="str">
            <v>May</v>
          </cell>
          <cell r="P267">
            <v>161126.63031666668</v>
          </cell>
          <cell r="Q267">
            <v>59180.470725000014</v>
          </cell>
          <cell r="R267">
            <v>62691.336224999999</v>
          </cell>
          <cell r="S267">
            <v>56784.213961884605</v>
          </cell>
          <cell r="T267">
            <v>339782.65122855123</v>
          </cell>
          <cell r="Y267" t="str">
            <v>May</v>
          </cell>
          <cell r="Z267">
            <v>-258152.11152833331</v>
          </cell>
          <cell r="AA267">
            <v>339782.65122855123</v>
          </cell>
          <cell r="AB267">
            <v>49981.969766666669</v>
          </cell>
          <cell r="AD267">
            <v>131612.5094668846</v>
          </cell>
        </row>
        <row r="268">
          <cell r="C268" t="str">
            <v>Jun</v>
          </cell>
          <cell r="D268">
            <v>39373.834583333337</v>
          </cell>
          <cell r="E268">
            <v>72466.796924999988</v>
          </cell>
          <cell r="F268">
            <v>103030.90849499998</v>
          </cell>
          <cell r="G268">
            <v>70158.668636666654</v>
          </cell>
          <cell r="I268">
            <v>285030.20864000003</v>
          </cell>
          <cell r="O268" t="str">
            <v>Jun</v>
          </cell>
          <cell r="P268">
            <v>102129.52637166665</v>
          </cell>
          <cell r="Q268">
            <v>42999.293538333332</v>
          </cell>
          <cell r="R268">
            <v>47973.24556499999</v>
          </cell>
          <cell r="S268">
            <v>66676.811824319084</v>
          </cell>
          <cell r="T268">
            <v>259778.87729931905</v>
          </cell>
          <cell r="Y268" t="str">
            <v>Jun</v>
          </cell>
          <cell r="Z268">
            <v>-228925.48663333329</v>
          </cell>
          <cell r="AA268">
            <v>259778.87729931905</v>
          </cell>
          <cell r="AB268">
            <v>61116.666666666664</v>
          </cell>
          <cell r="AD268">
            <v>91970.057332652403</v>
          </cell>
        </row>
        <row r="269">
          <cell r="C269" t="str">
            <v>Jul</v>
          </cell>
          <cell r="D269">
            <v>35860.512776666663</v>
          </cell>
          <cell r="E269">
            <v>71895.775574999992</v>
          </cell>
          <cell r="F269">
            <v>99516.816006666675</v>
          </cell>
          <cell r="G269">
            <v>81662.032103333346</v>
          </cell>
          <cell r="I269">
            <v>288935.13646166667</v>
          </cell>
          <cell r="O269" t="str">
            <v>Jul</v>
          </cell>
          <cell r="P269">
            <v>85687.744896666671</v>
          </cell>
          <cell r="Q269">
            <v>53503.768298333336</v>
          </cell>
          <cell r="R269">
            <v>45534.662236666663</v>
          </cell>
          <cell r="S269">
            <v>56806.725030134112</v>
          </cell>
          <cell r="T269">
            <v>241532.90046180077</v>
          </cell>
          <cell r="Y269" t="str">
            <v>Jul</v>
          </cell>
          <cell r="Z269">
            <v>-178703.83728166667</v>
          </cell>
          <cell r="AA269">
            <v>241532.90046180077</v>
          </cell>
          <cell r="AB269">
            <v>35916.666666666664</v>
          </cell>
          <cell r="AD269">
            <v>98745.729846800779</v>
          </cell>
        </row>
        <row r="270">
          <cell r="C270" t="str">
            <v>Ago</v>
          </cell>
          <cell r="D270">
            <v>34223.35472333333</v>
          </cell>
          <cell r="E270">
            <v>68459.423858333335</v>
          </cell>
          <cell r="F270">
            <v>98383.858888333329</v>
          </cell>
          <cell r="G270">
            <v>83508.550133333352</v>
          </cell>
          <cell r="I270">
            <v>284575.18760333332</v>
          </cell>
          <cell r="O270" t="str">
            <v>Ago</v>
          </cell>
          <cell r="P270">
            <v>88404.334628333338</v>
          </cell>
          <cell r="Q270">
            <v>47915.581600000005</v>
          </cell>
          <cell r="R270">
            <v>39572.708684999998</v>
          </cell>
          <cell r="S270">
            <v>38089.487081194202</v>
          </cell>
          <cell r="T270">
            <v>213982.11199452751</v>
          </cell>
          <cell r="Y270" t="str">
            <v>Ago</v>
          </cell>
          <cell r="Z270">
            <v>-179333.90474333335</v>
          </cell>
          <cell r="AA270">
            <v>213982.11199452751</v>
          </cell>
          <cell r="AB270">
            <v>-1633.3333333333333</v>
          </cell>
          <cell r="AD270">
            <v>33014.873917860874</v>
          </cell>
        </row>
        <row r="271">
          <cell r="C271" t="str">
            <v>Sep</v>
          </cell>
          <cell r="D271">
            <v>41529.206971666667</v>
          </cell>
          <cell r="E271">
            <v>67200.332143333333</v>
          </cell>
          <cell r="F271">
            <v>94140.631163333324</v>
          </cell>
          <cell r="G271">
            <v>74380.776320000019</v>
          </cell>
          <cell r="I271">
            <v>277250.94659833336</v>
          </cell>
          <cell r="O271" t="str">
            <v>Sep</v>
          </cell>
          <cell r="P271">
            <v>74997.480360000001</v>
          </cell>
          <cell r="Q271">
            <v>48960.305901666667</v>
          </cell>
          <cell r="R271">
            <v>31071.557433333332</v>
          </cell>
          <cell r="S271">
            <v>34986.697380157733</v>
          </cell>
          <cell r="T271">
            <v>190016.04107515773</v>
          </cell>
          <cell r="Y271" t="str">
            <v>Sep</v>
          </cell>
          <cell r="Z271">
            <v>-169315.86543833333</v>
          </cell>
          <cell r="AA271">
            <v>190016.04107515773</v>
          </cell>
          <cell r="AB271">
            <v>-18850</v>
          </cell>
          <cell r="AD271">
            <v>1850.1756368243903</v>
          </cell>
        </row>
        <row r="272">
          <cell r="C272" t="str">
            <v>Oct</v>
          </cell>
          <cell r="D272">
            <v>34370.955369999996</v>
          </cell>
          <cell r="E272">
            <v>65924.47546833333</v>
          </cell>
          <cell r="F272">
            <v>98272.167576666674</v>
          </cell>
          <cell r="G272">
            <v>78176.266288333354</v>
          </cell>
          <cell r="I272">
            <v>276743.8647033333</v>
          </cell>
          <cell r="O272" t="str">
            <v>Oct</v>
          </cell>
          <cell r="P272">
            <v>80306.610191666667</v>
          </cell>
          <cell r="Q272">
            <v>39362.031298333335</v>
          </cell>
          <cell r="R272">
            <v>29474.856035000001</v>
          </cell>
          <cell r="S272">
            <v>24605.239065106536</v>
          </cell>
          <cell r="T272">
            <v>173748.73659010654</v>
          </cell>
          <cell r="Y272" t="str">
            <v>Oct</v>
          </cell>
          <cell r="Z272">
            <v>-161257.66357</v>
          </cell>
          <cell r="AA272">
            <v>173748.73659010654</v>
          </cell>
          <cell r="AB272">
            <v>-21963.684829999998</v>
          </cell>
          <cell r="AD272">
            <v>-9472.6118098934603</v>
          </cell>
        </row>
        <row r="273">
          <cell r="C273" t="str">
            <v>Nov</v>
          </cell>
          <cell r="D273">
            <v>34110.993686666661</v>
          </cell>
          <cell r="E273">
            <v>63955.253304999998</v>
          </cell>
          <cell r="F273">
            <v>105983.657445</v>
          </cell>
          <cell r="G273">
            <v>79552.376056666675</v>
          </cell>
          <cell r="I273">
            <v>283602.2804933333</v>
          </cell>
          <cell r="O273" t="str">
            <v>Nov</v>
          </cell>
          <cell r="P273">
            <v>69774.446546666659</v>
          </cell>
          <cell r="Q273">
            <v>39388.332619999994</v>
          </cell>
          <cell r="R273">
            <v>39536.161889999996</v>
          </cell>
          <cell r="S273">
            <v>31657.07105446963</v>
          </cell>
          <cell r="T273">
            <v>180356.01211113631</v>
          </cell>
          <cell r="Y273" t="str">
            <v>Nov</v>
          </cell>
          <cell r="Z273">
            <v>-187552.624235</v>
          </cell>
          <cell r="AA273">
            <v>180356.01211113631</v>
          </cell>
          <cell r="AB273">
            <v>-32753.148740000001</v>
          </cell>
          <cell r="AD273">
            <v>-39949.76086386371</v>
          </cell>
        </row>
        <row r="274">
          <cell r="C274" t="str">
            <v>Dic</v>
          </cell>
          <cell r="D274">
            <v>34466.542464999991</v>
          </cell>
          <cell r="E274">
            <v>58722.495736666664</v>
          </cell>
          <cell r="F274">
            <v>107608.40298166667</v>
          </cell>
          <cell r="G274">
            <v>74132.218721666679</v>
          </cell>
          <cell r="I274">
            <v>274929.65990500001</v>
          </cell>
          <cell r="O274" t="str">
            <v>Dic</v>
          </cell>
          <cell r="P274">
            <v>55789.135106666676</v>
          </cell>
          <cell r="Q274">
            <v>35756.202391666673</v>
          </cell>
          <cell r="R274">
            <v>60276.617993333341</v>
          </cell>
          <cell r="S274">
            <v>37119.058885698956</v>
          </cell>
          <cell r="T274">
            <v>188941.01437736562</v>
          </cell>
          <cell r="Y274" t="str">
            <v>Dic</v>
          </cell>
          <cell r="Z274">
            <v>-166615.58149333336</v>
          </cell>
          <cell r="AA274">
            <v>188941.01437736562</v>
          </cell>
          <cell r="AB274">
            <v>-60625.274566666667</v>
          </cell>
          <cell r="AD274">
            <v>-38299.841682634382</v>
          </cell>
        </row>
        <row r="275">
          <cell r="B275">
            <v>1996</v>
          </cell>
          <cell r="C275" t="str">
            <v>Ene</v>
          </cell>
          <cell r="D275">
            <v>34844.573451666663</v>
          </cell>
          <cell r="E275">
            <v>56989.373513333325</v>
          </cell>
          <cell r="F275">
            <v>108423.53987500002</v>
          </cell>
          <cell r="G275">
            <v>61141.686106666668</v>
          </cell>
          <cell r="I275">
            <v>261399.17294666669</v>
          </cell>
          <cell r="N275">
            <v>1996</v>
          </cell>
          <cell r="O275" t="str">
            <v>Ene</v>
          </cell>
          <cell r="P275">
            <v>41580.874805000007</v>
          </cell>
          <cell r="Q275">
            <v>25556.522741666664</v>
          </cell>
          <cell r="R275">
            <v>62006.226469999994</v>
          </cell>
          <cell r="S275">
            <v>38384.639720000123</v>
          </cell>
          <cell r="T275">
            <v>167528.26373666679</v>
          </cell>
          <cell r="X275">
            <v>1996</v>
          </cell>
          <cell r="Y275" t="str">
            <v>Ene</v>
          </cell>
          <cell r="Z275">
            <v>-176939.54973</v>
          </cell>
          <cell r="AA275">
            <v>167528.26373666679</v>
          </cell>
          <cell r="AB275">
            <v>-53921.339238333334</v>
          </cell>
          <cell r="AD275">
            <v>-63332.625231666541</v>
          </cell>
        </row>
        <row r="276">
          <cell r="C276" t="str">
            <v>Feb</v>
          </cell>
          <cell r="D276">
            <v>34689.694721666659</v>
          </cell>
          <cell r="E276">
            <v>54168.777054999991</v>
          </cell>
          <cell r="F276">
            <v>108454.95617999999</v>
          </cell>
          <cell r="G276">
            <v>56312.797366666673</v>
          </cell>
          <cell r="I276">
            <v>253626.22532333332</v>
          </cell>
          <cell r="O276" t="str">
            <v>Feb</v>
          </cell>
          <cell r="P276">
            <v>-48.03182500000063</v>
          </cell>
          <cell r="Q276">
            <v>51119.598476666666</v>
          </cell>
          <cell r="R276">
            <v>65942.91998666666</v>
          </cell>
          <cell r="S276">
            <v>67761.811563658077</v>
          </cell>
          <cell r="T276">
            <v>184776.29820199139</v>
          </cell>
          <cell r="Y276" t="str">
            <v>Feb</v>
          </cell>
          <cell r="Z276">
            <v>-196460.44842</v>
          </cell>
          <cell r="AA276">
            <v>184776.29820199139</v>
          </cell>
          <cell r="AB276">
            <v>-33339.118364999995</v>
          </cell>
          <cell r="AD276">
            <v>-45023.268583008583</v>
          </cell>
        </row>
        <row r="277">
          <cell r="C277" t="str">
            <v>Mar</v>
          </cell>
          <cell r="D277">
            <v>25116.311400000002</v>
          </cell>
          <cell r="E277">
            <v>49235.61065000001</v>
          </cell>
          <cell r="F277">
            <v>112280.41220166667</v>
          </cell>
          <cell r="G277">
            <v>51199.889945000003</v>
          </cell>
          <cell r="I277">
            <v>237832.22419666665</v>
          </cell>
          <cell r="O277" t="str">
            <v>Mar</v>
          </cell>
          <cell r="P277">
            <v>-8279.223123333335</v>
          </cell>
          <cell r="Q277">
            <v>66670.061649999989</v>
          </cell>
          <cell r="R277">
            <v>74114.32153666667</v>
          </cell>
          <cell r="S277">
            <v>80380.823656129476</v>
          </cell>
          <cell r="T277">
            <v>212885.98371946279</v>
          </cell>
          <cell r="Y277" t="str">
            <v>Mar</v>
          </cell>
          <cell r="Z277">
            <v>-231923.74480999997</v>
          </cell>
          <cell r="AA277">
            <v>212885.98371946279</v>
          </cell>
          <cell r="AB277">
            <v>-47404.351296666668</v>
          </cell>
          <cell r="AD277">
            <v>-66442.112387203859</v>
          </cell>
        </row>
        <row r="278">
          <cell r="C278" t="str">
            <v>Abr</v>
          </cell>
          <cell r="D278">
            <v>24456.871618333334</v>
          </cell>
          <cell r="E278">
            <v>48182.325985000003</v>
          </cell>
          <cell r="F278">
            <v>112608.25864166667</v>
          </cell>
          <cell r="G278">
            <v>49144.719568333334</v>
          </cell>
          <cell r="I278">
            <v>234392.17581333336</v>
          </cell>
          <cell r="O278" t="str">
            <v>Abr</v>
          </cell>
          <cell r="P278">
            <v>-9376.2494366666633</v>
          </cell>
          <cell r="Q278">
            <v>68098.178189999991</v>
          </cell>
          <cell r="R278">
            <v>65628.423061666675</v>
          </cell>
          <cell r="S278">
            <v>95914.958443380179</v>
          </cell>
          <cell r="T278">
            <v>220265.31025838014</v>
          </cell>
          <cell r="Y278" t="str">
            <v>Abr</v>
          </cell>
          <cell r="Z278">
            <v>-239127.27791833333</v>
          </cell>
          <cell r="AA278">
            <v>220265.31025838014</v>
          </cell>
          <cell r="AB278">
            <v>-56330.334265000005</v>
          </cell>
          <cell r="AD278">
            <v>-75192.301924953179</v>
          </cell>
        </row>
        <row r="279">
          <cell r="C279" t="str">
            <v>May</v>
          </cell>
          <cell r="D279">
            <v>25409.942503333335</v>
          </cell>
          <cell r="E279">
            <v>48965.060149999998</v>
          </cell>
          <cell r="F279">
            <v>120986.30055666667</v>
          </cell>
          <cell r="G279">
            <v>43391.449593333331</v>
          </cell>
          <cell r="I279">
            <v>238752.75280333334</v>
          </cell>
          <cell r="O279" t="str">
            <v>May</v>
          </cell>
          <cell r="P279">
            <v>-6516.4327283333332</v>
          </cell>
          <cell r="Q279">
            <v>84074.385720000006</v>
          </cell>
          <cell r="R279">
            <v>64039.480255000009</v>
          </cell>
          <cell r="S279">
            <v>71207.32573699714</v>
          </cell>
          <cell r="T279">
            <v>212804.75898366378</v>
          </cell>
          <cell r="Y279" t="str">
            <v>May</v>
          </cell>
          <cell r="Z279">
            <v>-218726.87067833333</v>
          </cell>
          <cell r="AA279">
            <v>212804.75898366378</v>
          </cell>
          <cell r="AB279">
            <v>-53417.156603333337</v>
          </cell>
          <cell r="AD279">
            <v>-59339.268298002862</v>
          </cell>
        </row>
        <row r="280">
          <cell r="C280" t="str">
            <v>Jun</v>
          </cell>
          <cell r="D280">
            <v>25136.471313333339</v>
          </cell>
          <cell r="E280">
            <v>47501.978901666669</v>
          </cell>
          <cell r="F280">
            <v>129055.03243166667</v>
          </cell>
          <cell r="G280">
            <v>40511.880411666665</v>
          </cell>
          <cell r="I280">
            <v>242205.36305833329</v>
          </cell>
          <cell r="O280" t="str">
            <v>Jun</v>
          </cell>
          <cell r="P280">
            <v>9991.4435833333337</v>
          </cell>
          <cell r="Q280">
            <v>81443.784386666666</v>
          </cell>
          <cell r="R280">
            <v>72516.173655000006</v>
          </cell>
          <cell r="S280">
            <v>71272.696914999993</v>
          </cell>
          <cell r="T280">
            <v>235224.09854000001</v>
          </cell>
          <cell r="Y280" t="str">
            <v>Jun</v>
          </cell>
          <cell r="Z280">
            <v>-278416.22840000002</v>
          </cell>
          <cell r="AA280">
            <v>235224.09854000001</v>
          </cell>
          <cell r="AB280">
            <v>-17349.807978333334</v>
          </cell>
          <cell r="AD280">
            <v>-60541.937838333331</v>
          </cell>
        </row>
        <row r="281">
          <cell r="C281" t="str">
            <v>Jul</v>
          </cell>
          <cell r="D281">
            <v>24691.592408333334</v>
          </cell>
          <cell r="E281">
            <v>48005.579523333327</v>
          </cell>
          <cell r="F281">
            <v>140738.67572999999</v>
          </cell>
          <cell r="G281">
            <v>47684.274143333336</v>
          </cell>
          <cell r="I281">
            <v>261120.121805</v>
          </cell>
          <cell r="O281" t="str">
            <v>Jul</v>
          </cell>
          <cell r="P281">
            <v>38233.271061666666</v>
          </cell>
          <cell r="Q281">
            <v>82935.366916666666</v>
          </cell>
          <cell r="R281">
            <v>74129.990276666664</v>
          </cell>
          <cell r="S281">
            <v>87541.816590000002</v>
          </cell>
          <cell r="T281">
            <v>282840.44484499999</v>
          </cell>
          <cell r="Y281" t="str">
            <v>Jul</v>
          </cell>
          <cell r="Z281">
            <v>-305273.28091166663</v>
          </cell>
          <cell r="AA281">
            <v>282840.44484499999</v>
          </cell>
          <cell r="AB281">
            <v>759.55288833333418</v>
          </cell>
          <cell r="AD281">
            <v>-21673.283178333339</v>
          </cell>
        </row>
        <row r="282">
          <cell r="C282" t="str">
            <v>Ago</v>
          </cell>
          <cell r="D282">
            <v>23093.343966666667</v>
          </cell>
          <cell r="E282">
            <v>49924.149059999996</v>
          </cell>
          <cell r="F282">
            <v>150495.51800166667</v>
          </cell>
          <cell r="G282">
            <v>49335.295606666659</v>
          </cell>
          <cell r="I282">
            <v>272848.30663499999</v>
          </cell>
          <cell r="O282" t="str">
            <v>Ago</v>
          </cell>
          <cell r="P282">
            <v>59464.168658333336</v>
          </cell>
          <cell r="Q282">
            <v>148111.950105</v>
          </cell>
          <cell r="R282">
            <v>75443.203680000006</v>
          </cell>
          <cell r="S282">
            <v>42542.372248333333</v>
          </cell>
          <cell r="T282">
            <v>325561.69469166663</v>
          </cell>
          <cell r="Y282" t="str">
            <v>Ago</v>
          </cell>
          <cell r="Z282">
            <v>-319500.03387999994</v>
          </cell>
          <cell r="AA282">
            <v>325561.69469166663</v>
          </cell>
          <cell r="AB282">
            <v>1812.5937750000023</v>
          </cell>
          <cell r="AD282">
            <v>7874.2545866666669</v>
          </cell>
        </row>
        <row r="283">
          <cell r="C283" t="str">
            <v>Sep</v>
          </cell>
          <cell r="D283">
            <v>21453.520793333333</v>
          </cell>
          <cell r="E283">
            <v>49983.616286666664</v>
          </cell>
          <cell r="F283">
            <v>154268.32320166667</v>
          </cell>
          <cell r="G283">
            <v>54880.221976666675</v>
          </cell>
          <cell r="I283">
            <v>280585.68225833337</v>
          </cell>
          <cell r="O283" t="str">
            <v>Sep</v>
          </cell>
          <cell r="P283">
            <v>100615.12422499999</v>
          </cell>
          <cell r="Q283">
            <v>133593.17721666666</v>
          </cell>
          <cell r="R283">
            <v>72425.332181666672</v>
          </cell>
          <cell r="S283">
            <v>55896.621465000011</v>
          </cell>
          <cell r="T283">
            <v>362530.25508833333</v>
          </cell>
          <cell r="Y283" t="str">
            <v>Sep</v>
          </cell>
          <cell r="Z283">
            <v>-336415.74398000003</v>
          </cell>
          <cell r="AA283">
            <v>362530.25508833333</v>
          </cell>
          <cell r="AB283">
            <v>1916.8814033333347</v>
          </cell>
          <cell r="AD283">
            <v>28031.392511666665</v>
          </cell>
        </row>
        <row r="284">
          <cell r="C284" t="str">
            <v>Oct</v>
          </cell>
          <cell r="D284">
            <v>19924.915714999999</v>
          </cell>
          <cell r="E284">
            <v>50936.281976666673</v>
          </cell>
          <cell r="F284">
            <v>169803.56778000001</v>
          </cell>
          <cell r="G284">
            <v>55315.211055</v>
          </cell>
          <cell r="I284">
            <v>295979.97652666672</v>
          </cell>
          <cell r="O284" t="str">
            <v>Oct</v>
          </cell>
          <cell r="P284">
            <v>132076.69024666667</v>
          </cell>
          <cell r="Q284">
            <v>144445.68600833334</v>
          </cell>
          <cell r="R284">
            <v>74036.618805000006</v>
          </cell>
          <cell r="S284">
            <v>61105.214890000003</v>
          </cell>
          <cell r="T284">
            <v>411664.20994999999</v>
          </cell>
          <cell r="Y284" t="str">
            <v>Oct</v>
          </cell>
          <cell r="Z284">
            <v>-372547.33006499993</v>
          </cell>
          <cell r="AA284">
            <v>411664.20994999999</v>
          </cell>
          <cell r="AB284">
            <v>17145.089113333332</v>
          </cell>
          <cell r="AD284">
            <v>56261.968998333345</v>
          </cell>
        </row>
        <row r="285">
          <cell r="C285" t="str">
            <v>Nov</v>
          </cell>
          <cell r="D285">
            <v>17286.553488333335</v>
          </cell>
          <cell r="E285">
            <v>55994.625650000002</v>
          </cell>
          <cell r="F285">
            <v>164378.24958</v>
          </cell>
          <cell r="G285">
            <v>53602.809803333337</v>
          </cell>
          <cell r="I285">
            <v>291262.23852166667</v>
          </cell>
          <cell r="O285" t="str">
            <v>Nov</v>
          </cell>
          <cell r="P285">
            <v>160341.35396333333</v>
          </cell>
          <cell r="Q285">
            <v>143936.53824999998</v>
          </cell>
          <cell r="R285">
            <v>65307.85599833334</v>
          </cell>
          <cell r="S285">
            <v>69868.09497333334</v>
          </cell>
          <cell r="T285">
            <v>439453.84318499995</v>
          </cell>
          <cell r="Y285" t="str">
            <v>Nov</v>
          </cell>
          <cell r="Z285">
            <v>-388523.99101</v>
          </cell>
          <cell r="AA285">
            <v>439453.84318499995</v>
          </cell>
          <cell r="AB285">
            <v>24858.700655000004</v>
          </cell>
          <cell r="AD285">
            <v>75788.552830000001</v>
          </cell>
        </row>
        <row r="286">
          <cell r="C286" t="str">
            <v>Dic</v>
          </cell>
          <cell r="D286">
            <v>17164.574243333333</v>
          </cell>
          <cell r="E286">
            <v>59259.661918333331</v>
          </cell>
          <cell r="F286">
            <v>160915.71916999997</v>
          </cell>
          <cell r="G286">
            <v>57028.318348333327</v>
          </cell>
          <cell r="I286">
            <v>294368.27368000004</v>
          </cell>
          <cell r="O286" t="str">
            <v>Dic</v>
          </cell>
          <cell r="P286">
            <v>322578.78442833334</v>
          </cell>
          <cell r="Q286">
            <v>194082.96588499998</v>
          </cell>
          <cell r="R286">
            <v>78251.965351666673</v>
          </cell>
          <cell r="S286">
            <v>98399.398513333334</v>
          </cell>
          <cell r="T286">
            <v>693313.11417833332</v>
          </cell>
          <cell r="Y286" t="str">
            <v>Dic</v>
          </cell>
          <cell r="Z286">
            <v>-386494.05327000003</v>
          </cell>
          <cell r="AA286">
            <v>693313.11417833332</v>
          </cell>
          <cell r="AB286">
            <v>15748.736275000001</v>
          </cell>
          <cell r="AD286">
            <v>322567.79718333337</v>
          </cell>
        </row>
        <row r="287">
          <cell r="B287" t="str">
            <v>1997 (p)</v>
          </cell>
          <cell r="C287" t="str">
            <v>Ene</v>
          </cell>
          <cell r="D287">
            <v>17369.346501666667</v>
          </cell>
          <cell r="E287">
            <v>59366.101961666667</v>
          </cell>
          <cell r="F287">
            <v>160314.88017499997</v>
          </cell>
          <cell r="G287">
            <v>51591.897044999998</v>
          </cell>
          <cell r="I287">
            <v>288642.22568333329</v>
          </cell>
          <cell r="N287" t="str">
            <v>1997 (p)</v>
          </cell>
          <cell r="O287" t="str">
            <v>Ene</v>
          </cell>
          <cell r="P287">
            <v>333060.40964166663</v>
          </cell>
          <cell r="Q287">
            <v>192514.9504</v>
          </cell>
          <cell r="R287">
            <v>72881.32551166667</v>
          </cell>
          <cell r="S287">
            <v>96914.935355000009</v>
          </cell>
          <cell r="T287">
            <v>695371.62090833334</v>
          </cell>
          <cell r="X287" t="str">
            <v>1997 (p)</v>
          </cell>
          <cell r="Y287" t="str">
            <v>Ene</v>
          </cell>
          <cell r="Z287">
            <v>-382320.53570166667</v>
          </cell>
          <cell r="AA287">
            <v>695371.62090833334</v>
          </cell>
          <cell r="AB287">
            <v>-12815.343706666667</v>
          </cell>
          <cell r="AD287">
            <v>300235.7415</v>
          </cell>
        </row>
        <row r="288">
          <cell r="C288" t="str">
            <v>Feb</v>
          </cell>
          <cell r="D288">
            <v>19126.598385000001</v>
          </cell>
          <cell r="E288">
            <v>58608.376793333337</v>
          </cell>
          <cell r="F288">
            <v>160824.33943166665</v>
          </cell>
          <cell r="G288">
            <v>52222.233586666669</v>
          </cell>
          <cell r="I288">
            <v>290781.5481966667</v>
          </cell>
          <cell r="O288" t="str">
            <v>Feb</v>
          </cell>
          <cell r="P288">
            <v>334953.85218833335</v>
          </cell>
          <cell r="Q288">
            <v>137797.08755333332</v>
          </cell>
          <cell r="R288">
            <v>80091.859766666676</v>
          </cell>
          <cell r="S288">
            <v>150305.42429166666</v>
          </cell>
          <cell r="T288">
            <v>703148.22379999992</v>
          </cell>
          <cell r="Y288" t="str">
            <v>Feb</v>
          </cell>
          <cell r="Z288">
            <v>-396276.964095</v>
          </cell>
          <cell r="AA288">
            <v>703148.22379999992</v>
          </cell>
          <cell r="AB288">
            <v>-13848.536771666666</v>
          </cell>
          <cell r="AD288">
            <v>293022.72293333337</v>
          </cell>
        </row>
        <row r="289">
          <cell r="C289" t="str">
            <v>Mar</v>
          </cell>
          <cell r="D289">
            <v>20773.558845</v>
          </cell>
          <cell r="E289">
            <v>58822.166751666664</v>
          </cell>
          <cell r="F289">
            <v>166136.49071833334</v>
          </cell>
          <cell r="G289">
            <v>50736.144975000003</v>
          </cell>
          <cell r="I289">
            <v>296468.36128999997</v>
          </cell>
          <cell r="O289" t="str">
            <v>Mar</v>
          </cell>
          <cell r="P289">
            <v>329336.58408166666</v>
          </cell>
          <cell r="Q289">
            <v>149837.39120666668</v>
          </cell>
          <cell r="R289">
            <v>73828.850710000013</v>
          </cell>
          <cell r="S289">
            <v>155191.60296333334</v>
          </cell>
          <cell r="T289">
            <v>708194.42896166665</v>
          </cell>
          <cell r="Y289" t="str">
            <v>Mar</v>
          </cell>
          <cell r="Z289">
            <v>-387915.61631666665</v>
          </cell>
          <cell r="AA289">
            <v>708194.42896166665</v>
          </cell>
          <cell r="AB289">
            <v>-12695.542545000002</v>
          </cell>
          <cell r="AD289">
            <v>307583.27010000002</v>
          </cell>
        </row>
        <row r="290">
          <cell r="C290" t="str">
            <v>Abr</v>
          </cell>
          <cell r="D290">
            <v>22397.140455000001</v>
          </cell>
          <cell r="E290">
            <v>59327.781360000001</v>
          </cell>
          <cell r="F290">
            <v>167915.64908</v>
          </cell>
          <cell r="G290">
            <v>46586.381123333333</v>
          </cell>
          <cell r="I290">
            <v>296226.95201833331</v>
          </cell>
          <cell r="O290" t="str">
            <v>Abr</v>
          </cell>
          <cell r="P290">
            <v>320233.27594333334</v>
          </cell>
          <cell r="Q290">
            <v>155148.80483000001</v>
          </cell>
          <cell r="R290">
            <v>68160.643733333331</v>
          </cell>
          <cell r="S290">
            <v>153032.23968333335</v>
          </cell>
          <cell r="T290">
            <v>696574.96418999997</v>
          </cell>
          <cell r="Y290" t="str">
            <v>Abr</v>
          </cell>
          <cell r="Z290">
            <v>-383196.30323833338</v>
          </cell>
          <cell r="AA290">
            <v>696574.96418999997</v>
          </cell>
          <cell r="AB290">
            <v>-20586.358793333337</v>
          </cell>
          <cell r="AD290">
            <v>292792.3021583333</v>
          </cell>
        </row>
        <row r="291">
          <cell r="C291" t="str">
            <v>May</v>
          </cell>
          <cell r="D291">
            <v>23992.724683333334</v>
          </cell>
          <cell r="E291">
            <v>53154.152848333331</v>
          </cell>
          <cell r="F291">
            <v>170506.55379000001</v>
          </cell>
          <cell r="G291">
            <v>48679.98324833333</v>
          </cell>
          <cell r="I291">
            <v>296333.41457000002</v>
          </cell>
          <cell r="O291" t="str">
            <v>May</v>
          </cell>
          <cell r="P291">
            <v>327639.76962166664</v>
          </cell>
          <cell r="Q291">
            <v>150650.03337666669</v>
          </cell>
          <cell r="R291">
            <v>67206.146701666672</v>
          </cell>
          <cell r="S291">
            <v>144523.19886833333</v>
          </cell>
          <cell r="T291">
            <v>690019.14856833336</v>
          </cell>
          <cell r="Y291" t="str">
            <v>May</v>
          </cell>
          <cell r="Z291">
            <v>-376380.47557666665</v>
          </cell>
          <cell r="AA291">
            <v>690019.14856833336</v>
          </cell>
          <cell r="AB291">
            <v>-6617.8703166666646</v>
          </cell>
          <cell r="AD291">
            <v>307020.80267499998</v>
          </cell>
        </row>
        <row r="292">
          <cell r="C292" t="str">
            <v>Jun</v>
          </cell>
          <cell r="D292">
            <v>23726.924110000004</v>
          </cell>
          <cell r="E292">
            <v>49902.066115000001</v>
          </cell>
          <cell r="F292">
            <v>170935.71842166668</v>
          </cell>
          <cell r="G292">
            <v>55071.430151666667</v>
          </cell>
          <cell r="I292">
            <v>299636.1387983333</v>
          </cell>
          <cell r="O292" t="str">
            <v>Jun</v>
          </cell>
          <cell r="P292">
            <v>165271.41659833334</v>
          </cell>
          <cell r="Q292">
            <v>99983.112240000002</v>
          </cell>
          <cell r="R292">
            <v>39966.641853333342</v>
          </cell>
          <cell r="S292">
            <v>121503.44558833334</v>
          </cell>
          <cell r="T292">
            <v>426724.61628000002</v>
          </cell>
          <cell r="Y292" t="str">
            <v>Jun</v>
          </cell>
          <cell r="Z292">
            <v>-358267.9515266667</v>
          </cell>
          <cell r="AA292">
            <v>426724.61628000002</v>
          </cell>
          <cell r="AB292">
            <v>-6034.7962766666678</v>
          </cell>
          <cell r="AD292">
            <v>62421.868476666663</v>
          </cell>
        </row>
        <row r="293">
          <cell r="C293" t="str">
            <v>Jul</v>
          </cell>
          <cell r="D293">
            <v>22902.092268333334</v>
          </cell>
          <cell r="E293">
            <v>49629.36243666667</v>
          </cell>
          <cell r="F293">
            <v>165974.272195</v>
          </cell>
          <cell r="G293">
            <v>62920.324698333337</v>
          </cell>
          <cell r="I293">
            <v>301426.05159833335</v>
          </cell>
          <cell r="O293" t="str">
            <v>Jul</v>
          </cell>
          <cell r="P293">
            <v>151680.86584833334</v>
          </cell>
          <cell r="Q293">
            <v>134002.79079333335</v>
          </cell>
          <cell r="R293">
            <v>48866.928504999996</v>
          </cell>
          <cell r="S293">
            <v>79155.266216666685</v>
          </cell>
          <cell r="T293">
            <v>413705.85136333335</v>
          </cell>
          <cell r="Y293" t="str">
            <v>Jul</v>
          </cell>
          <cell r="Z293">
            <v>-339834.17495499999</v>
          </cell>
          <cell r="AA293">
            <v>413705.85136333335</v>
          </cell>
          <cell r="AB293">
            <v>269.0528633333318</v>
          </cell>
          <cell r="AD293">
            <v>74140.729271666656</v>
          </cell>
        </row>
        <row r="294">
          <cell r="C294" t="str">
            <v>Ago</v>
          </cell>
          <cell r="D294">
            <v>20227.370053333336</v>
          </cell>
          <cell r="E294">
            <v>47306.238040000004</v>
          </cell>
          <cell r="F294">
            <v>161951.02626833334</v>
          </cell>
          <cell r="G294">
            <v>66893.276741666661</v>
          </cell>
          <cell r="I294">
            <v>296377.91110333335</v>
          </cell>
          <cell r="O294" t="str">
            <v>Ago</v>
          </cell>
          <cell r="P294">
            <v>145883.95694</v>
          </cell>
          <cell r="Q294">
            <v>121141.81925</v>
          </cell>
          <cell r="R294">
            <v>51924.316109999992</v>
          </cell>
          <cell r="S294">
            <v>68809.873433333341</v>
          </cell>
          <cell r="T294">
            <v>387759.96573333332</v>
          </cell>
          <cell r="Y294" t="str">
            <v>Ago</v>
          </cell>
          <cell r="Z294">
            <v>-317339.53729666671</v>
          </cell>
          <cell r="AA294">
            <v>387759.96573333332</v>
          </cell>
          <cell r="AB294">
            <v>7016.5843533333318</v>
          </cell>
          <cell r="AD294">
            <v>77437.012789999993</v>
          </cell>
        </row>
        <row r="295">
          <cell r="C295" t="str">
            <v>Sep</v>
          </cell>
          <cell r="D295">
            <v>18550.502285000002</v>
          </cell>
          <cell r="E295">
            <v>47941.43856166667</v>
          </cell>
          <cell r="F295">
            <v>159928.43777833332</v>
          </cell>
          <cell r="G295">
            <v>71423.814020000005</v>
          </cell>
          <cell r="I295">
            <v>297844.192645</v>
          </cell>
          <cell r="O295" t="str">
            <v>Sep</v>
          </cell>
          <cell r="P295">
            <v>105797.48316333332</v>
          </cell>
          <cell r="Q295">
            <v>138990.01371999999</v>
          </cell>
          <cell r="R295">
            <v>52230.167576666667</v>
          </cell>
          <cell r="S295">
            <v>49875.718701666665</v>
          </cell>
          <cell r="T295">
            <v>346893.38316166663</v>
          </cell>
          <cell r="Y295" t="str">
            <v>Sep</v>
          </cell>
          <cell r="Z295">
            <v>-318974.59270666668</v>
          </cell>
          <cell r="AA295">
            <v>346893.38316166663</v>
          </cell>
          <cell r="AB295">
            <v>20248.522761666663</v>
          </cell>
          <cell r="AD295">
            <v>48167.313216666669</v>
          </cell>
        </row>
        <row r="296">
          <cell r="C296" t="str">
            <v>Oct</v>
          </cell>
          <cell r="D296">
            <v>16511.814085000002</v>
          </cell>
          <cell r="E296">
            <v>47090.560006666667</v>
          </cell>
          <cell r="F296">
            <v>152016.46364999999</v>
          </cell>
          <cell r="G296">
            <v>85547.143486666668</v>
          </cell>
          <cell r="I296">
            <v>301165.98122833332</v>
          </cell>
          <cell r="O296" t="str">
            <v>Oct</v>
          </cell>
          <cell r="P296">
            <v>74079.891043333322</v>
          </cell>
          <cell r="Q296">
            <v>140351.34542166666</v>
          </cell>
          <cell r="R296">
            <v>49603.796254999994</v>
          </cell>
          <cell r="S296">
            <v>53173.302055</v>
          </cell>
          <cell r="T296">
            <v>317208.33477499994</v>
          </cell>
          <cell r="Y296" t="str">
            <v>Oct</v>
          </cell>
          <cell r="Z296">
            <v>-326612.73442000005</v>
          </cell>
          <cell r="AA296">
            <v>317208.33477499994</v>
          </cell>
          <cell r="AB296">
            <v>36435.970708333334</v>
          </cell>
          <cell r="AD296">
            <v>27031.571063333336</v>
          </cell>
        </row>
        <row r="297">
          <cell r="C297" t="str">
            <v>Nov</v>
          </cell>
          <cell r="D297">
            <v>14083.895173333332</v>
          </cell>
          <cell r="E297">
            <v>50431.027683333326</v>
          </cell>
          <cell r="F297">
            <v>146066.92381666665</v>
          </cell>
          <cell r="G297">
            <v>87725.272511666655</v>
          </cell>
          <cell r="I297">
            <v>298307.11918499996</v>
          </cell>
          <cell r="O297" t="str">
            <v>Nov</v>
          </cell>
          <cell r="P297">
            <v>76592.644866666655</v>
          </cell>
          <cell r="Q297">
            <v>134262.57835833333</v>
          </cell>
          <cell r="R297">
            <v>52913.757290000001</v>
          </cell>
          <cell r="S297">
            <v>47581.509146666671</v>
          </cell>
          <cell r="T297">
            <v>311350.48966166668</v>
          </cell>
          <cell r="Y297" t="str">
            <v>Nov</v>
          </cell>
          <cell r="Z297">
            <v>-354172.24361666664</v>
          </cell>
          <cell r="AA297">
            <v>311350.48966166668</v>
          </cell>
          <cell r="AB297">
            <v>3787.6293799999985</v>
          </cell>
          <cell r="AD297">
            <v>-39034.124574999994</v>
          </cell>
        </row>
        <row r="298">
          <cell r="C298" t="str">
            <v>Dic*</v>
          </cell>
          <cell r="D298">
            <v>12661.622193333335</v>
          </cell>
          <cell r="E298">
            <v>51042.46510666667</v>
          </cell>
          <cell r="F298">
            <v>152316.88772833333</v>
          </cell>
          <cell r="G298">
            <v>86404.530006666668</v>
          </cell>
          <cell r="I298">
            <v>302425.50503499998</v>
          </cell>
          <cell r="O298" t="str">
            <v>Dic*</v>
          </cell>
          <cell r="P298">
            <v>109627.10902333334</v>
          </cell>
          <cell r="Q298">
            <v>145464.92456499999</v>
          </cell>
          <cell r="R298">
            <v>12224.204194999998</v>
          </cell>
          <cell r="S298">
            <v>92070.670924999999</v>
          </cell>
          <cell r="T298">
            <v>359386.90870833333</v>
          </cell>
          <cell r="Y298" t="str">
            <v>Dic*</v>
          </cell>
          <cell r="Z298">
            <v>-426885.95498666662</v>
          </cell>
          <cell r="AA298">
            <v>359386.90870833333</v>
          </cell>
          <cell r="AB298">
            <v>2528.6365883333347</v>
          </cell>
          <cell r="AD298">
            <v>-64970.409689999979</v>
          </cell>
        </row>
        <row r="299">
          <cell r="B299" t="str">
            <v>1998 (p)</v>
          </cell>
          <cell r="C299" t="str">
            <v>Ene</v>
          </cell>
          <cell r="D299">
            <v>11635.035040000001</v>
          </cell>
          <cell r="E299">
            <v>48884.957375000005</v>
          </cell>
          <cell r="F299">
            <v>150960.65745499998</v>
          </cell>
          <cell r="G299">
            <v>84973.905726666664</v>
          </cell>
          <cell r="I299">
            <v>296454.55726333329</v>
          </cell>
          <cell r="N299" t="str">
            <v>1998 (p)</v>
          </cell>
          <cell r="O299" t="str">
            <v>Ene</v>
          </cell>
          <cell r="P299">
            <v>85993.975580000013</v>
          </cell>
          <cell r="Q299">
            <v>119741.036265</v>
          </cell>
          <cell r="R299">
            <v>7051.870286666669</v>
          </cell>
          <cell r="S299">
            <v>120194.51575833332</v>
          </cell>
          <cell r="T299">
            <v>332981.39955666667</v>
          </cell>
          <cell r="X299" t="str">
            <v>1998 (p)</v>
          </cell>
          <cell r="Y299" t="str">
            <v>Ene</v>
          </cell>
          <cell r="Z299">
            <v>-440945.73099499993</v>
          </cell>
          <cell r="AA299">
            <v>332981.39955666667</v>
          </cell>
          <cell r="AB299">
            <v>19229.094568333334</v>
          </cell>
          <cell r="AD299">
            <v>-88735.238536666657</v>
          </cell>
        </row>
        <row r="300">
          <cell r="C300" t="str">
            <v>Feb</v>
          </cell>
          <cell r="D300">
            <v>11370.110316666667</v>
          </cell>
          <cell r="E300">
            <v>48647.964881666667</v>
          </cell>
          <cell r="F300">
            <v>156322.48554333334</v>
          </cell>
          <cell r="G300">
            <v>85517.627186666665</v>
          </cell>
          <cell r="I300">
            <v>301858.18792833335</v>
          </cell>
          <cell r="O300" t="str">
            <v>Feb</v>
          </cell>
          <cell r="P300">
            <v>53627.458561666666</v>
          </cell>
          <cell r="Q300">
            <v>103791.73435166669</v>
          </cell>
          <cell r="R300">
            <v>6392.4012433333337</v>
          </cell>
          <cell r="S300">
            <v>132911.373605</v>
          </cell>
          <cell r="T300">
            <v>296722.9694283334</v>
          </cell>
          <cell r="Y300" t="str">
            <v>Feb</v>
          </cell>
          <cell r="Z300">
            <v>-464582.8047866667</v>
          </cell>
          <cell r="AA300">
            <v>296722.9694283334</v>
          </cell>
          <cell r="AB300">
            <v>15020.512716666664</v>
          </cell>
          <cell r="AD300">
            <v>-152839.32430833331</v>
          </cell>
        </row>
        <row r="301">
          <cell r="C301" t="str">
            <v>Mar</v>
          </cell>
          <cell r="D301">
            <v>10836.815116666667</v>
          </cell>
          <cell r="E301">
            <v>46672.511701666663</v>
          </cell>
          <cell r="F301">
            <v>163167.79158000002</v>
          </cell>
          <cell r="G301">
            <v>82952.419665000009</v>
          </cell>
          <cell r="I301">
            <v>303629.53806333331</v>
          </cell>
          <cell r="O301" t="str">
            <v>Mar</v>
          </cell>
          <cell r="P301">
            <v>60560.697099999998</v>
          </cell>
          <cell r="Q301">
            <v>117853.39985833333</v>
          </cell>
          <cell r="R301">
            <v>17806.435840000002</v>
          </cell>
          <cell r="S301">
            <v>122718.38507333334</v>
          </cell>
          <cell r="T301">
            <v>318938.91787166672</v>
          </cell>
          <cell r="Y301" t="str">
            <v>Mar</v>
          </cell>
          <cell r="Z301">
            <v>-460160.96223499998</v>
          </cell>
          <cell r="AA301">
            <v>318938.91787166672</v>
          </cell>
          <cell r="AB301">
            <v>-5412.0196149999983</v>
          </cell>
          <cell r="AD301">
            <v>-146634.06397833332</v>
          </cell>
        </row>
        <row r="302">
          <cell r="C302" t="str">
            <v>Abr</v>
          </cell>
          <cell r="D302">
            <v>10786.891241666666</v>
          </cell>
          <cell r="E302">
            <v>41536.503214999997</v>
          </cell>
          <cell r="F302">
            <v>157863.55776166669</v>
          </cell>
          <cell r="G302">
            <v>70044.134846666668</v>
          </cell>
          <cell r="I302">
            <v>280231.08706500003</v>
          </cell>
          <cell r="O302" t="str">
            <v>Abr</v>
          </cell>
          <cell r="P302">
            <v>79755.169193333335</v>
          </cell>
          <cell r="Q302">
            <v>94977.78544833335</v>
          </cell>
          <cell r="R302">
            <v>-886.37505333333195</v>
          </cell>
          <cell r="S302">
            <v>163006.40040666668</v>
          </cell>
          <cell r="T302">
            <v>336852.979995</v>
          </cell>
          <cell r="Y302" t="str">
            <v>Abr</v>
          </cell>
          <cell r="Z302">
            <v>-454998.85496333329</v>
          </cell>
          <cell r="AA302">
            <v>336852.979995</v>
          </cell>
          <cell r="AB302">
            <v>-11787.962891666664</v>
          </cell>
          <cell r="AD302">
            <v>-129933.83785999999</v>
          </cell>
        </row>
        <row r="303">
          <cell r="C303" t="str">
            <v>May</v>
          </cell>
          <cell r="D303">
            <v>11187.256149999999</v>
          </cell>
          <cell r="E303">
            <v>37926.058666666671</v>
          </cell>
          <cell r="F303">
            <v>160834.43891999999</v>
          </cell>
          <cell r="G303">
            <v>67977.921728333327</v>
          </cell>
          <cell r="I303">
            <v>277925.67546500004</v>
          </cell>
          <cell r="O303" t="str">
            <v>May</v>
          </cell>
          <cell r="P303">
            <v>24158.69617166667</v>
          </cell>
          <cell r="Q303">
            <v>101016.40049500001</v>
          </cell>
          <cell r="R303">
            <v>-3122.7004283333317</v>
          </cell>
          <cell r="S303">
            <v>181698.77492833335</v>
          </cell>
          <cell r="T303">
            <v>303751.17116666667</v>
          </cell>
          <cell r="Y303" t="str">
            <v>May</v>
          </cell>
          <cell r="Z303">
            <v>-443974.34957166668</v>
          </cell>
          <cell r="AA303">
            <v>303751.17116666667</v>
          </cell>
          <cell r="AB303">
            <v>2064.8146666666676</v>
          </cell>
          <cell r="AD303">
            <v>-138158.36540499999</v>
          </cell>
        </row>
        <row r="304">
          <cell r="C304" t="str">
            <v>Jun</v>
          </cell>
          <cell r="D304">
            <v>10922.199999999999</v>
          </cell>
          <cell r="E304">
            <v>36713.548333333332</v>
          </cell>
          <cell r="F304">
            <v>168370.55166666667</v>
          </cell>
          <cell r="G304">
            <v>66595.33666666667</v>
          </cell>
          <cell r="I304">
            <v>282601.63666666666</v>
          </cell>
          <cell r="O304" t="str">
            <v>Jun</v>
          </cell>
          <cell r="P304">
            <v>10781.35</v>
          </cell>
          <cell r="Q304">
            <v>91236.411666666667</v>
          </cell>
          <cell r="R304">
            <v>37654.691666666673</v>
          </cell>
          <cell r="S304">
            <v>85749.04833333334</v>
          </cell>
          <cell r="T304">
            <v>225421.50166666668</v>
          </cell>
          <cell r="Y304" t="str">
            <v>Jun</v>
          </cell>
          <cell r="Z304">
            <v>-370658.36000000004</v>
          </cell>
          <cell r="AA304">
            <v>225421.50166666668</v>
          </cell>
          <cell r="AB304">
            <v>4098.3183333333336</v>
          </cell>
          <cell r="AD304">
            <v>-141138.54166666666</v>
          </cell>
        </row>
        <row r="305">
          <cell r="C305" t="str">
            <v>Jul</v>
          </cell>
          <cell r="D305">
            <v>11414.711666666668</v>
          </cell>
          <cell r="E305">
            <v>37754.783333333333</v>
          </cell>
          <cell r="F305">
            <v>173647.77333333335</v>
          </cell>
          <cell r="G305">
            <v>68118.434999999998</v>
          </cell>
          <cell r="I305">
            <v>290935.7</v>
          </cell>
          <cell r="O305" t="str">
            <v>Jul</v>
          </cell>
          <cell r="P305">
            <v>33361.33833333334</v>
          </cell>
          <cell r="Q305">
            <v>85889.298333333325</v>
          </cell>
          <cell r="R305">
            <v>38055.65833333334</v>
          </cell>
          <cell r="S305">
            <v>107533.54</v>
          </cell>
          <cell r="T305">
            <v>264839.83333333331</v>
          </cell>
          <cell r="Y305" t="str">
            <v>Jul</v>
          </cell>
          <cell r="Z305">
            <v>-372395.5083333333</v>
          </cell>
          <cell r="AA305">
            <v>264839.83333333331</v>
          </cell>
          <cell r="AB305">
            <v>-7932.3966666666665</v>
          </cell>
          <cell r="AD305">
            <v>-115488.07333333332</v>
          </cell>
        </row>
        <row r="306">
          <cell r="C306" t="str">
            <v>Ago</v>
          </cell>
          <cell r="D306">
            <v>12084.974999999999</v>
          </cell>
          <cell r="E306">
            <v>37741.526666666665</v>
          </cell>
          <cell r="F306">
            <v>172000.45500000002</v>
          </cell>
          <cell r="G306">
            <v>64151.266666666663</v>
          </cell>
          <cell r="I306">
            <v>285978.22166666668</v>
          </cell>
          <cell r="O306" t="str">
            <v>Ago</v>
          </cell>
          <cell r="P306">
            <v>63183.216666666667</v>
          </cell>
          <cell r="Q306">
            <v>110420.60166666667</v>
          </cell>
          <cell r="R306">
            <v>41357.538333333338</v>
          </cell>
          <cell r="S306">
            <v>72696.740000000005</v>
          </cell>
          <cell r="T306">
            <v>287658.09499999997</v>
          </cell>
          <cell r="Y306" t="str">
            <v>Ago</v>
          </cell>
          <cell r="Z306">
            <v>-369629.66166666668</v>
          </cell>
          <cell r="AA306">
            <v>287658.09499999997</v>
          </cell>
          <cell r="AB306">
            <v>6261.4249999999993</v>
          </cell>
          <cell r="AD306">
            <v>-75710.143333333326</v>
          </cell>
        </row>
        <row r="307">
          <cell r="C307" t="str">
            <v>Sep</v>
          </cell>
          <cell r="D307">
            <v>12581.208333333334</v>
          </cell>
          <cell r="E307">
            <v>37849.644999999997</v>
          </cell>
          <cell r="F307">
            <v>165452.62166666667</v>
          </cell>
          <cell r="G307">
            <v>69822.964999999997</v>
          </cell>
          <cell r="I307">
            <v>285706.4383333333</v>
          </cell>
          <cell r="O307" t="str">
            <v>Sep</v>
          </cell>
          <cell r="P307">
            <v>78523.143333333326</v>
          </cell>
          <cell r="Q307">
            <v>54628.528333333328</v>
          </cell>
          <cell r="R307">
            <v>40205.508333333331</v>
          </cell>
          <cell r="S307">
            <v>87043.83666666667</v>
          </cell>
          <cell r="T307">
            <v>260401.01833333334</v>
          </cell>
          <cell r="Y307" t="str">
            <v>Sep</v>
          </cell>
          <cell r="Z307">
            <v>-399708.37166666664</v>
          </cell>
          <cell r="AA307">
            <v>260401.01833333334</v>
          </cell>
          <cell r="AB307">
            <v>35872.776666666665</v>
          </cell>
          <cell r="AD307">
            <v>-103434.58</v>
          </cell>
        </row>
        <row r="308">
          <cell r="C308" t="str">
            <v>Oct</v>
          </cell>
          <cell r="D308">
            <v>13786.938333333334</v>
          </cell>
          <cell r="E308">
            <v>42328.396666666667</v>
          </cell>
          <cell r="F308">
            <v>179949.67833333334</v>
          </cell>
          <cell r="G308">
            <v>85799.471666666665</v>
          </cell>
          <cell r="I308">
            <v>321864.48500000004</v>
          </cell>
          <cell r="O308" t="str">
            <v>Oct</v>
          </cell>
          <cell r="P308">
            <v>41884.78666666666</v>
          </cell>
          <cell r="Q308">
            <v>101163.35166666667</v>
          </cell>
          <cell r="R308">
            <v>60131.393333333333</v>
          </cell>
          <cell r="S308">
            <v>22272.62833333333</v>
          </cell>
          <cell r="T308">
            <v>225452.16</v>
          </cell>
          <cell r="Y308" t="str">
            <v>Oct</v>
          </cell>
          <cell r="Z308">
            <v>-370867.87166666664</v>
          </cell>
          <cell r="AA308">
            <v>225452.16</v>
          </cell>
          <cell r="AB308">
            <v>32732.05666666666</v>
          </cell>
          <cell r="AD308">
            <v>-112683.65833333333</v>
          </cell>
        </row>
        <row r="309">
          <cell r="C309" t="str">
            <v>Nov</v>
          </cell>
          <cell r="D309">
            <v>15956.17</v>
          </cell>
          <cell r="E309">
            <v>42565.829999999994</v>
          </cell>
          <cell r="F309">
            <v>186235.3483333333</v>
          </cell>
          <cell r="G309">
            <v>91191.938333333339</v>
          </cell>
          <cell r="I309">
            <v>335949.28666666668</v>
          </cell>
          <cell r="O309" t="str">
            <v>Nov</v>
          </cell>
          <cell r="P309">
            <v>71384.639999999999</v>
          </cell>
          <cell r="Q309">
            <v>93063.611666666649</v>
          </cell>
          <cell r="R309">
            <v>62303.426666666666</v>
          </cell>
          <cell r="S309">
            <v>19731.321666666663</v>
          </cell>
          <cell r="T309">
            <v>246483.00166666662</v>
          </cell>
          <cell r="Y309" t="str">
            <v>Nov</v>
          </cell>
          <cell r="Z309">
            <v>-340881.92333333334</v>
          </cell>
          <cell r="AA309">
            <v>246483.00166666662</v>
          </cell>
          <cell r="AB309">
            <v>14032.571666666661</v>
          </cell>
          <cell r="AD309">
            <v>-80366.353333333347</v>
          </cell>
        </row>
        <row r="310">
          <cell r="C310" t="str">
            <v>Dic*</v>
          </cell>
          <cell r="D310">
            <v>17355.821666666667</v>
          </cell>
          <cell r="E310">
            <v>46005.666666666664</v>
          </cell>
          <cell r="F310">
            <v>184797.86666666667</v>
          </cell>
          <cell r="G310">
            <v>88873.948333333319</v>
          </cell>
          <cell r="I310">
            <v>337033.30333333334</v>
          </cell>
          <cell r="O310" t="str">
            <v>Dic*</v>
          </cell>
          <cell r="P310">
            <v>58849.183333333327</v>
          </cell>
          <cell r="Q310">
            <v>131119.24</v>
          </cell>
          <cell r="R310">
            <v>51486.036666666674</v>
          </cell>
          <cell r="S310">
            <v>21724.983333333337</v>
          </cell>
          <cell r="T310">
            <v>263179.44666666666</v>
          </cell>
          <cell r="Y310" t="str">
            <v>Dic*</v>
          </cell>
          <cell r="Z310">
            <v>-341065.42499999999</v>
          </cell>
          <cell r="AA310">
            <v>263179.44666666666</v>
          </cell>
          <cell r="AB310">
            <v>22816.131666666664</v>
          </cell>
          <cell r="AD310">
            <v>-55069.850000000006</v>
          </cell>
        </row>
      </sheetData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04"/>
      <sheetName val="103"/>
      <sheetName val="102"/>
      <sheetName val="101"/>
    </sheetNames>
    <sheetDataSet>
      <sheetData sheetId="0" refreshError="1"/>
      <sheetData sheetId="1" refreshError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1"/>
  <dimension ref="B1:FG154"/>
  <sheetViews>
    <sheetView showGridLines="0" topLeftCell="A16" zoomScale="86" zoomScaleNormal="86" workbookViewId="0">
      <selection activeCell="C10" sqref="C10"/>
    </sheetView>
  </sheetViews>
  <sheetFormatPr baseColWidth="10" defaultColWidth="11.42578125" defaultRowHeight="12.75" x14ac:dyDescent="0.25"/>
  <cols>
    <col min="1" max="1" width="4.140625" style="4" customWidth="1"/>
    <col min="2" max="2" width="40.5703125" style="4" bestFit="1" customWidth="1"/>
    <col min="3" max="3" width="18.140625" style="7" bestFit="1" customWidth="1"/>
    <col min="4" max="4" width="10.140625" style="7" customWidth="1"/>
    <col min="5" max="5" width="10.140625" style="7" bestFit="1" customWidth="1"/>
    <col min="6" max="6" width="14" style="4" bestFit="1" customWidth="1"/>
    <col min="7" max="7" width="9.42578125" style="15" bestFit="1" customWidth="1"/>
    <col min="8" max="8" width="11.140625" style="4" bestFit="1" customWidth="1"/>
    <col min="9" max="14" width="9.42578125" style="4" bestFit="1" customWidth="1"/>
    <col min="15" max="23" width="11.42578125" style="4"/>
    <col min="24" max="24" width="23.5703125" style="4" bestFit="1" customWidth="1"/>
    <col min="25" max="25" width="23.5703125" style="4" customWidth="1"/>
    <col min="26" max="26" width="23.5703125" style="4" bestFit="1" customWidth="1"/>
    <col min="27" max="249" width="11.42578125" style="4"/>
    <col min="250" max="250" width="35.85546875" style="4" customWidth="1"/>
    <col min="251" max="251" width="23.42578125" style="4" customWidth="1"/>
    <col min="252" max="252" width="18.85546875" style="4" customWidth="1"/>
    <col min="253" max="253" width="16.28515625" style="4" customWidth="1"/>
    <col min="254" max="254" width="19.140625" style="4" bestFit="1" customWidth="1"/>
    <col min="255" max="255" width="11.42578125" style="4"/>
    <col min="256" max="256" width="13.28515625" style="4" customWidth="1"/>
    <col min="257" max="260" width="15.7109375" style="4" customWidth="1"/>
    <col min="261" max="261" width="16.28515625" style="4" customWidth="1"/>
    <col min="262" max="264" width="15.42578125" style="4" customWidth="1"/>
    <col min="265" max="265" width="12.42578125" style="4" customWidth="1"/>
    <col min="266" max="266" width="14.7109375" style="4" bestFit="1" customWidth="1"/>
    <col min="267" max="267" width="14.7109375" style="4" customWidth="1"/>
    <col min="268" max="268" width="14" style="4" customWidth="1"/>
    <col min="269" max="269" width="13.7109375" style="4" customWidth="1"/>
    <col min="270" max="505" width="11.42578125" style="4"/>
    <col min="506" max="506" width="35.85546875" style="4" customWidth="1"/>
    <col min="507" max="507" width="23.42578125" style="4" customWidth="1"/>
    <col min="508" max="508" width="18.85546875" style="4" customWidth="1"/>
    <col min="509" max="509" width="16.28515625" style="4" customWidth="1"/>
    <col min="510" max="510" width="19.140625" style="4" bestFit="1" customWidth="1"/>
    <col min="511" max="511" width="11.42578125" style="4"/>
    <col min="512" max="512" width="13.28515625" style="4" customWidth="1"/>
    <col min="513" max="516" width="15.7109375" style="4" customWidth="1"/>
    <col min="517" max="517" width="16.28515625" style="4" customWidth="1"/>
    <col min="518" max="520" width="15.42578125" style="4" customWidth="1"/>
    <col min="521" max="521" width="12.42578125" style="4" customWidth="1"/>
    <col min="522" max="522" width="14.7109375" style="4" bestFit="1" customWidth="1"/>
    <col min="523" max="523" width="14.7109375" style="4" customWidth="1"/>
    <col min="524" max="524" width="14" style="4" customWidth="1"/>
    <col min="525" max="525" width="13.7109375" style="4" customWidth="1"/>
    <col min="526" max="761" width="11.42578125" style="4"/>
    <col min="762" max="762" width="35.85546875" style="4" customWidth="1"/>
    <col min="763" max="763" width="23.42578125" style="4" customWidth="1"/>
    <col min="764" max="764" width="18.85546875" style="4" customWidth="1"/>
    <col min="765" max="765" width="16.28515625" style="4" customWidth="1"/>
    <col min="766" max="766" width="19.140625" style="4" bestFit="1" customWidth="1"/>
    <col min="767" max="767" width="11.42578125" style="4"/>
    <col min="768" max="768" width="13.28515625" style="4" customWidth="1"/>
    <col min="769" max="772" width="15.7109375" style="4" customWidth="1"/>
    <col min="773" max="773" width="16.28515625" style="4" customWidth="1"/>
    <col min="774" max="776" width="15.42578125" style="4" customWidth="1"/>
    <col min="777" max="777" width="12.42578125" style="4" customWidth="1"/>
    <col min="778" max="778" width="14.7109375" style="4" bestFit="1" customWidth="1"/>
    <col min="779" max="779" width="14.7109375" style="4" customWidth="1"/>
    <col min="780" max="780" width="14" style="4" customWidth="1"/>
    <col min="781" max="781" width="13.7109375" style="4" customWidth="1"/>
    <col min="782" max="1017" width="11.42578125" style="4"/>
    <col min="1018" max="1018" width="35.85546875" style="4" customWidth="1"/>
    <col min="1019" max="1019" width="23.42578125" style="4" customWidth="1"/>
    <col min="1020" max="1020" width="18.85546875" style="4" customWidth="1"/>
    <col min="1021" max="1021" width="16.28515625" style="4" customWidth="1"/>
    <col min="1022" max="1022" width="19.140625" style="4" bestFit="1" customWidth="1"/>
    <col min="1023" max="1023" width="11.42578125" style="4"/>
    <col min="1024" max="1024" width="13.28515625" style="4" customWidth="1"/>
    <col min="1025" max="1028" width="15.7109375" style="4" customWidth="1"/>
    <col min="1029" max="1029" width="16.28515625" style="4" customWidth="1"/>
    <col min="1030" max="1032" width="15.42578125" style="4" customWidth="1"/>
    <col min="1033" max="1033" width="12.42578125" style="4" customWidth="1"/>
    <col min="1034" max="1034" width="14.7109375" style="4" bestFit="1" customWidth="1"/>
    <col min="1035" max="1035" width="14.7109375" style="4" customWidth="1"/>
    <col min="1036" max="1036" width="14" style="4" customWidth="1"/>
    <col min="1037" max="1037" width="13.7109375" style="4" customWidth="1"/>
    <col min="1038" max="1273" width="11.42578125" style="4"/>
    <col min="1274" max="1274" width="35.85546875" style="4" customWidth="1"/>
    <col min="1275" max="1275" width="23.42578125" style="4" customWidth="1"/>
    <col min="1276" max="1276" width="18.85546875" style="4" customWidth="1"/>
    <col min="1277" max="1277" width="16.28515625" style="4" customWidth="1"/>
    <col min="1278" max="1278" width="19.140625" style="4" bestFit="1" customWidth="1"/>
    <col min="1279" max="1279" width="11.42578125" style="4"/>
    <col min="1280" max="1280" width="13.28515625" style="4" customWidth="1"/>
    <col min="1281" max="1284" width="15.7109375" style="4" customWidth="1"/>
    <col min="1285" max="1285" width="16.28515625" style="4" customWidth="1"/>
    <col min="1286" max="1288" width="15.42578125" style="4" customWidth="1"/>
    <col min="1289" max="1289" width="12.42578125" style="4" customWidth="1"/>
    <col min="1290" max="1290" width="14.7109375" style="4" bestFit="1" customWidth="1"/>
    <col min="1291" max="1291" width="14.7109375" style="4" customWidth="1"/>
    <col min="1292" max="1292" width="14" style="4" customWidth="1"/>
    <col min="1293" max="1293" width="13.7109375" style="4" customWidth="1"/>
    <col min="1294" max="1529" width="11.42578125" style="4"/>
    <col min="1530" max="1530" width="35.85546875" style="4" customWidth="1"/>
    <col min="1531" max="1531" width="23.42578125" style="4" customWidth="1"/>
    <col min="1532" max="1532" width="18.85546875" style="4" customWidth="1"/>
    <col min="1533" max="1533" width="16.28515625" style="4" customWidth="1"/>
    <col min="1534" max="1534" width="19.140625" style="4" bestFit="1" customWidth="1"/>
    <col min="1535" max="1535" width="11.42578125" style="4"/>
    <col min="1536" max="1536" width="13.28515625" style="4" customWidth="1"/>
    <col min="1537" max="1540" width="15.7109375" style="4" customWidth="1"/>
    <col min="1541" max="1541" width="16.28515625" style="4" customWidth="1"/>
    <col min="1542" max="1544" width="15.42578125" style="4" customWidth="1"/>
    <col min="1545" max="1545" width="12.42578125" style="4" customWidth="1"/>
    <col min="1546" max="1546" width="14.7109375" style="4" bestFit="1" customWidth="1"/>
    <col min="1547" max="1547" width="14.7109375" style="4" customWidth="1"/>
    <col min="1548" max="1548" width="14" style="4" customWidth="1"/>
    <col min="1549" max="1549" width="13.7109375" style="4" customWidth="1"/>
    <col min="1550" max="1785" width="11.42578125" style="4"/>
    <col min="1786" max="1786" width="35.85546875" style="4" customWidth="1"/>
    <col min="1787" max="1787" width="23.42578125" style="4" customWidth="1"/>
    <col min="1788" max="1788" width="18.85546875" style="4" customWidth="1"/>
    <col min="1789" max="1789" width="16.28515625" style="4" customWidth="1"/>
    <col min="1790" max="1790" width="19.140625" style="4" bestFit="1" customWidth="1"/>
    <col min="1791" max="1791" width="11.42578125" style="4"/>
    <col min="1792" max="1792" width="13.28515625" style="4" customWidth="1"/>
    <col min="1793" max="1796" width="15.7109375" style="4" customWidth="1"/>
    <col min="1797" max="1797" width="16.28515625" style="4" customWidth="1"/>
    <col min="1798" max="1800" width="15.42578125" style="4" customWidth="1"/>
    <col min="1801" max="1801" width="12.42578125" style="4" customWidth="1"/>
    <col min="1802" max="1802" width="14.7109375" style="4" bestFit="1" customWidth="1"/>
    <col min="1803" max="1803" width="14.7109375" style="4" customWidth="1"/>
    <col min="1804" max="1804" width="14" style="4" customWidth="1"/>
    <col min="1805" max="1805" width="13.7109375" style="4" customWidth="1"/>
    <col min="1806" max="2041" width="11.42578125" style="4"/>
    <col min="2042" max="2042" width="35.85546875" style="4" customWidth="1"/>
    <col min="2043" max="2043" width="23.42578125" style="4" customWidth="1"/>
    <col min="2044" max="2044" width="18.85546875" style="4" customWidth="1"/>
    <col min="2045" max="2045" width="16.28515625" style="4" customWidth="1"/>
    <col min="2046" max="2046" width="19.140625" style="4" bestFit="1" customWidth="1"/>
    <col min="2047" max="2047" width="11.42578125" style="4"/>
    <col min="2048" max="2048" width="13.28515625" style="4" customWidth="1"/>
    <col min="2049" max="2052" width="15.7109375" style="4" customWidth="1"/>
    <col min="2053" max="2053" width="16.28515625" style="4" customWidth="1"/>
    <col min="2054" max="2056" width="15.42578125" style="4" customWidth="1"/>
    <col min="2057" max="2057" width="12.42578125" style="4" customWidth="1"/>
    <col min="2058" max="2058" width="14.7109375" style="4" bestFit="1" customWidth="1"/>
    <col min="2059" max="2059" width="14.7109375" style="4" customWidth="1"/>
    <col min="2060" max="2060" width="14" style="4" customWidth="1"/>
    <col min="2061" max="2061" width="13.7109375" style="4" customWidth="1"/>
    <col min="2062" max="2297" width="11.42578125" style="4"/>
    <col min="2298" max="2298" width="35.85546875" style="4" customWidth="1"/>
    <col min="2299" max="2299" width="23.42578125" style="4" customWidth="1"/>
    <col min="2300" max="2300" width="18.85546875" style="4" customWidth="1"/>
    <col min="2301" max="2301" width="16.28515625" style="4" customWidth="1"/>
    <col min="2302" max="2302" width="19.140625" style="4" bestFit="1" customWidth="1"/>
    <col min="2303" max="2303" width="11.42578125" style="4"/>
    <col min="2304" max="2304" width="13.28515625" style="4" customWidth="1"/>
    <col min="2305" max="2308" width="15.7109375" style="4" customWidth="1"/>
    <col min="2309" max="2309" width="16.28515625" style="4" customWidth="1"/>
    <col min="2310" max="2312" width="15.42578125" style="4" customWidth="1"/>
    <col min="2313" max="2313" width="12.42578125" style="4" customWidth="1"/>
    <col min="2314" max="2314" width="14.7109375" style="4" bestFit="1" customWidth="1"/>
    <col min="2315" max="2315" width="14.7109375" style="4" customWidth="1"/>
    <col min="2316" max="2316" width="14" style="4" customWidth="1"/>
    <col min="2317" max="2317" width="13.7109375" style="4" customWidth="1"/>
    <col min="2318" max="2553" width="11.42578125" style="4"/>
    <col min="2554" max="2554" width="35.85546875" style="4" customWidth="1"/>
    <col min="2555" max="2555" width="23.42578125" style="4" customWidth="1"/>
    <col min="2556" max="2556" width="18.85546875" style="4" customWidth="1"/>
    <col min="2557" max="2557" width="16.28515625" style="4" customWidth="1"/>
    <col min="2558" max="2558" width="19.140625" style="4" bestFit="1" customWidth="1"/>
    <col min="2559" max="2559" width="11.42578125" style="4"/>
    <col min="2560" max="2560" width="13.28515625" style="4" customWidth="1"/>
    <col min="2561" max="2564" width="15.7109375" style="4" customWidth="1"/>
    <col min="2565" max="2565" width="16.28515625" style="4" customWidth="1"/>
    <col min="2566" max="2568" width="15.42578125" style="4" customWidth="1"/>
    <col min="2569" max="2569" width="12.42578125" style="4" customWidth="1"/>
    <col min="2570" max="2570" width="14.7109375" style="4" bestFit="1" customWidth="1"/>
    <col min="2571" max="2571" width="14.7109375" style="4" customWidth="1"/>
    <col min="2572" max="2572" width="14" style="4" customWidth="1"/>
    <col min="2573" max="2573" width="13.7109375" style="4" customWidth="1"/>
    <col min="2574" max="2809" width="11.42578125" style="4"/>
    <col min="2810" max="2810" width="35.85546875" style="4" customWidth="1"/>
    <col min="2811" max="2811" width="23.42578125" style="4" customWidth="1"/>
    <col min="2812" max="2812" width="18.85546875" style="4" customWidth="1"/>
    <col min="2813" max="2813" width="16.28515625" style="4" customWidth="1"/>
    <col min="2814" max="2814" width="19.140625" style="4" bestFit="1" customWidth="1"/>
    <col min="2815" max="2815" width="11.42578125" style="4"/>
    <col min="2816" max="2816" width="13.28515625" style="4" customWidth="1"/>
    <col min="2817" max="2820" width="15.7109375" style="4" customWidth="1"/>
    <col min="2821" max="2821" width="16.28515625" style="4" customWidth="1"/>
    <col min="2822" max="2824" width="15.42578125" style="4" customWidth="1"/>
    <col min="2825" max="2825" width="12.42578125" style="4" customWidth="1"/>
    <col min="2826" max="2826" width="14.7109375" style="4" bestFit="1" customWidth="1"/>
    <col min="2827" max="2827" width="14.7109375" style="4" customWidth="1"/>
    <col min="2828" max="2828" width="14" style="4" customWidth="1"/>
    <col min="2829" max="2829" width="13.7109375" style="4" customWidth="1"/>
    <col min="2830" max="3065" width="11.42578125" style="4"/>
    <col min="3066" max="3066" width="35.85546875" style="4" customWidth="1"/>
    <col min="3067" max="3067" width="23.42578125" style="4" customWidth="1"/>
    <col min="3068" max="3068" width="18.85546875" style="4" customWidth="1"/>
    <col min="3069" max="3069" width="16.28515625" style="4" customWidth="1"/>
    <col min="3070" max="3070" width="19.140625" style="4" bestFit="1" customWidth="1"/>
    <col min="3071" max="3071" width="11.42578125" style="4"/>
    <col min="3072" max="3072" width="13.28515625" style="4" customWidth="1"/>
    <col min="3073" max="3076" width="15.7109375" style="4" customWidth="1"/>
    <col min="3077" max="3077" width="16.28515625" style="4" customWidth="1"/>
    <col min="3078" max="3080" width="15.42578125" style="4" customWidth="1"/>
    <col min="3081" max="3081" width="12.42578125" style="4" customWidth="1"/>
    <col min="3082" max="3082" width="14.7109375" style="4" bestFit="1" customWidth="1"/>
    <col min="3083" max="3083" width="14.7109375" style="4" customWidth="1"/>
    <col min="3084" max="3084" width="14" style="4" customWidth="1"/>
    <col min="3085" max="3085" width="13.7109375" style="4" customWidth="1"/>
    <col min="3086" max="3321" width="11.42578125" style="4"/>
    <col min="3322" max="3322" width="35.85546875" style="4" customWidth="1"/>
    <col min="3323" max="3323" width="23.42578125" style="4" customWidth="1"/>
    <col min="3324" max="3324" width="18.85546875" style="4" customWidth="1"/>
    <col min="3325" max="3325" width="16.28515625" style="4" customWidth="1"/>
    <col min="3326" max="3326" width="19.140625" style="4" bestFit="1" customWidth="1"/>
    <col min="3327" max="3327" width="11.42578125" style="4"/>
    <col min="3328" max="3328" width="13.28515625" style="4" customWidth="1"/>
    <col min="3329" max="3332" width="15.7109375" style="4" customWidth="1"/>
    <col min="3333" max="3333" width="16.28515625" style="4" customWidth="1"/>
    <col min="3334" max="3336" width="15.42578125" style="4" customWidth="1"/>
    <col min="3337" max="3337" width="12.42578125" style="4" customWidth="1"/>
    <col min="3338" max="3338" width="14.7109375" style="4" bestFit="1" customWidth="1"/>
    <col min="3339" max="3339" width="14.7109375" style="4" customWidth="1"/>
    <col min="3340" max="3340" width="14" style="4" customWidth="1"/>
    <col min="3341" max="3341" width="13.7109375" style="4" customWidth="1"/>
    <col min="3342" max="3577" width="11.42578125" style="4"/>
    <col min="3578" max="3578" width="35.85546875" style="4" customWidth="1"/>
    <col min="3579" max="3579" width="23.42578125" style="4" customWidth="1"/>
    <col min="3580" max="3580" width="18.85546875" style="4" customWidth="1"/>
    <col min="3581" max="3581" width="16.28515625" style="4" customWidth="1"/>
    <col min="3582" max="3582" width="19.140625" style="4" bestFit="1" customWidth="1"/>
    <col min="3583" max="3583" width="11.42578125" style="4"/>
    <col min="3584" max="3584" width="13.28515625" style="4" customWidth="1"/>
    <col min="3585" max="3588" width="15.7109375" style="4" customWidth="1"/>
    <col min="3589" max="3589" width="16.28515625" style="4" customWidth="1"/>
    <col min="3590" max="3592" width="15.42578125" style="4" customWidth="1"/>
    <col min="3593" max="3593" width="12.42578125" style="4" customWidth="1"/>
    <col min="3594" max="3594" width="14.7109375" style="4" bestFit="1" customWidth="1"/>
    <col min="3595" max="3595" width="14.7109375" style="4" customWidth="1"/>
    <col min="3596" max="3596" width="14" style="4" customWidth="1"/>
    <col min="3597" max="3597" width="13.7109375" style="4" customWidth="1"/>
    <col min="3598" max="3833" width="11.42578125" style="4"/>
    <col min="3834" max="3834" width="35.85546875" style="4" customWidth="1"/>
    <col min="3835" max="3835" width="23.42578125" style="4" customWidth="1"/>
    <col min="3836" max="3836" width="18.85546875" style="4" customWidth="1"/>
    <col min="3837" max="3837" width="16.28515625" style="4" customWidth="1"/>
    <col min="3838" max="3838" width="19.140625" style="4" bestFit="1" customWidth="1"/>
    <col min="3839" max="3839" width="11.42578125" style="4"/>
    <col min="3840" max="3840" width="13.28515625" style="4" customWidth="1"/>
    <col min="3841" max="3844" width="15.7109375" style="4" customWidth="1"/>
    <col min="3845" max="3845" width="16.28515625" style="4" customWidth="1"/>
    <col min="3846" max="3848" width="15.42578125" style="4" customWidth="1"/>
    <col min="3849" max="3849" width="12.42578125" style="4" customWidth="1"/>
    <col min="3850" max="3850" width="14.7109375" style="4" bestFit="1" customWidth="1"/>
    <col min="3851" max="3851" width="14.7109375" style="4" customWidth="1"/>
    <col min="3852" max="3852" width="14" style="4" customWidth="1"/>
    <col min="3853" max="3853" width="13.7109375" style="4" customWidth="1"/>
    <col min="3854" max="4089" width="11.42578125" style="4"/>
    <col min="4090" max="4090" width="35.85546875" style="4" customWidth="1"/>
    <col min="4091" max="4091" width="23.42578125" style="4" customWidth="1"/>
    <col min="4092" max="4092" width="18.85546875" style="4" customWidth="1"/>
    <col min="4093" max="4093" width="16.28515625" style="4" customWidth="1"/>
    <col min="4094" max="4094" width="19.140625" style="4" bestFit="1" customWidth="1"/>
    <col min="4095" max="4095" width="11.42578125" style="4"/>
    <col min="4096" max="4096" width="13.28515625" style="4" customWidth="1"/>
    <col min="4097" max="4100" width="15.7109375" style="4" customWidth="1"/>
    <col min="4101" max="4101" width="16.28515625" style="4" customWidth="1"/>
    <col min="4102" max="4104" width="15.42578125" style="4" customWidth="1"/>
    <col min="4105" max="4105" width="12.42578125" style="4" customWidth="1"/>
    <col min="4106" max="4106" width="14.7109375" style="4" bestFit="1" customWidth="1"/>
    <col min="4107" max="4107" width="14.7109375" style="4" customWidth="1"/>
    <col min="4108" max="4108" width="14" style="4" customWidth="1"/>
    <col min="4109" max="4109" width="13.7109375" style="4" customWidth="1"/>
    <col min="4110" max="4345" width="11.42578125" style="4"/>
    <col min="4346" max="4346" width="35.85546875" style="4" customWidth="1"/>
    <col min="4347" max="4347" width="23.42578125" style="4" customWidth="1"/>
    <col min="4348" max="4348" width="18.85546875" style="4" customWidth="1"/>
    <col min="4349" max="4349" width="16.28515625" style="4" customWidth="1"/>
    <col min="4350" max="4350" width="19.140625" style="4" bestFit="1" customWidth="1"/>
    <col min="4351" max="4351" width="11.42578125" style="4"/>
    <col min="4352" max="4352" width="13.28515625" style="4" customWidth="1"/>
    <col min="4353" max="4356" width="15.7109375" style="4" customWidth="1"/>
    <col min="4357" max="4357" width="16.28515625" style="4" customWidth="1"/>
    <col min="4358" max="4360" width="15.42578125" style="4" customWidth="1"/>
    <col min="4361" max="4361" width="12.42578125" style="4" customWidth="1"/>
    <col min="4362" max="4362" width="14.7109375" style="4" bestFit="1" customWidth="1"/>
    <col min="4363" max="4363" width="14.7109375" style="4" customWidth="1"/>
    <col min="4364" max="4364" width="14" style="4" customWidth="1"/>
    <col min="4365" max="4365" width="13.7109375" style="4" customWidth="1"/>
    <col min="4366" max="4601" width="11.42578125" style="4"/>
    <col min="4602" max="4602" width="35.85546875" style="4" customWidth="1"/>
    <col min="4603" max="4603" width="23.42578125" style="4" customWidth="1"/>
    <col min="4604" max="4604" width="18.85546875" style="4" customWidth="1"/>
    <col min="4605" max="4605" width="16.28515625" style="4" customWidth="1"/>
    <col min="4606" max="4606" width="19.140625" style="4" bestFit="1" customWidth="1"/>
    <col min="4607" max="4607" width="11.42578125" style="4"/>
    <col min="4608" max="4608" width="13.28515625" style="4" customWidth="1"/>
    <col min="4609" max="4612" width="15.7109375" style="4" customWidth="1"/>
    <col min="4613" max="4613" width="16.28515625" style="4" customWidth="1"/>
    <col min="4614" max="4616" width="15.42578125" style="4" customWidth="1"/>
    <col min="4617" max="4617" width="12.42578125" style="4" customWidth="1"/>
    <col min="4618" max="4618" width="14.7109375" style="4" bestFit="1" customWidth="1"/>
    <col min="4619" max="4619" width="14.7109375" style="4" customWidth="1"/>
    <col min="4620" max="4620" width="14" style="4" customWidth="1"/>
    <col min="4621" max="4621" width="13.7109375" style="4" customWidth="1"/>
    <col min="4622" max="4857" width="11.42578125" style="4"/>
    <col min="4858" max="4858" width="35.85546875" style="4" customWidth="1"/>
    <col min="4859" max="4859" width="23.42578125" style="4" customWidth="1"/>
    <col min="4860" max="4860" width="18.85546875" style="4" customWidth="1"/>
    <col min="4861" max="4861" width="16.28515625" style="4" customWidth="1"/>
    <col min="4862" max="4862" width="19.140625" style="4" bestFit="1" customWidth="1"/>
    <col min="4863" max="4863" width="11.42578125" style="4"/>
    <col min="4864" max="4864" width="13.28515625" style="4" customWidth="1"/>
    <col min="4865" max="4868" width="15.7109375" style="4" customWidth="1"/>
    <col min="4869" max="4869" width="16.28515625" style="4" customWidth="1"/>
    <col min="4870" max="4872" width="15.42578125" style="4" customWidth="1"/>
    <col min="4873" max="4873" width="12.42578125" style="4" customWidth="1"/>
    <col min="4874" max="4874" width="14.7109375" style="4" bestFit="1" customWidth="1"/>
    <col min="4875" max="4875" width="14.7109375" style="4" customWidth="1"/>
    <col min="4876" max="4876" width="14" style="4" customWidth="1"/>
    <col min="4877" max="4877" width="13.7109375" style="4" customWidth="1"/>
    <col min="4878" max="5113" width="11.42578125" style="4"/>
    <col min="5114" max="5114" width="35.85546875" style="4" customWidth="1"/>
    <col min="5115" max="5115" width="23.42578125" style="4" customWidth="1"/>
    <col min="5116" max="5116" width="18.85546875" style="4" customWidth="1"/>
    <col min="5117" max="5117" width="16.28515625" style="4" customWidth="1"/>
    <col min="5118" max="5118" width="19.140625" style="4" bestFit="1" customWidth="1"/>
    <col min="5119" max="5119" width="11.42578125" style="4"/>
    <col min="5120" max="5120" width="13.28515625" style="4" customWidth="1"/>
    <col min="5121" max="5124" width="15.7109375" style="4" customWidth="1"/>
    <col min="5125" max="5125" width="16.28515625" style="4" customWidth="1"/>
    <col min="5126" max="5128" width="15.42578125" style="4" customWidth="1"/>
    <col min="5129" max="5129" width="12.42578125" style="4" customWidth="1"/>
    <col min="5130" max="5130" width="14.7109375" style="4" bestFit="1" customWidth="1"/>
    <col min="5131" max="5131" width="14.7109375" style="4" customWidth="1"/>
    <col min="5132" max="5132" width="14" style="4" customWidth="1"/>
    <col min="5133" max="5133" width="13.7109375" style="4" customWidth="1"/>
    <col min="5134" max="5369" width="11.42578125" style="4"/>
    <col min="5370" max="5370" width="35.85546875" style="4" customWidth="1"/>
    <col min="5371" max="5371" width="23.42578125" style="4" customWidth="1"/>
    <col min="5372" max="5372" width="18.85546875" style="4" customWidth="1"/>
    <col min="5373" max="5373" width="16.28515625" style="4" customWidth="1"/>
    <col min="5374" max="5374" width="19.140625" style="4" bestFit="1" customWidth="1"/>
    <col min="5375" max="5375" width="11.42578125" style="4"/>
    <col min="5376" max="5376" width="13.28515625" style="4" customWidth="1"/>
    <col min="5377" max="5380" width="15.7109375" style="4" customWidth="1"/>
    <col min="5381" max="5381" width="16.28515625" style="4" customWidth="1"/>
    <col min="5382" max="5384" width="15.42578125" style="4" customWidth="1"/>
    <col min="5385" max="5385" width="12.42578125" style="4" customWidth="1"/>
    <col min="5386" max="5386" width="14.7109375" style="4" bestFit="1" customWidth="1"/>
    <col min="5387" max="5387" width="14.7109375" style="4" customWidth="1"/>
    <col min="5388" max="5388" width="14" style="4" customWidth="1"/>
    <col min="5389" max="5389" width="13.7109375" style="4" customWidth="1"/>
    <col min="5390" max="5625" width="11.42578125" style="4"/>
    <col min="5626" max="5626" width="35.85546875" style="4" customWidth="1"/>
    <col min="5627" max="5627" width="23.42578125" style="4" customWidth="1"/>
    <col min="5628" max="5628" width="18.85546875" style="4" customWidth="1"/>
    <col min="5629" max="5629" width="16.28515625" style="4" customWidth="1"/>
    <col min="5630" max="5630" width="19.140625" style="4" bestFit="1" customWidth="1"/>
    <col min="5631" max="5631" width="11.42578125" style="4"/>
    <col min="5632" max="5632" width="13.28515625" style="4" customWidth="1"/>
    <col min="5633" max="5636" width="15.7109375" style="4" customWidth="1"/>
    <col min="5637" max="5637" width="16.28515625" style="4" customWidth="1"/>
    <col min="5638" max="5640" width="15.42578125" style="4" customWidth="1"/>
    <col min="5641" max="5641" width="12.42578125" style="4" customWidth="1"/>
    <col min="5642" max="5642" width="14.7109375" style="4" bestFit="1" customWidth="1"/>
    <col min="5643" max="5643" width="14.7109375" style="4" customWidth="1"/>
    <col min="5644" max="5644" width="14" style="4" customWidth="1"/>
    <col min="5645" max="5645" width="13.7109375" style="4" customWidth="1"/>
    <col min="5646" max="5881" width="11.42578125" style="4"/>
    <col min="5882" max="5882" width="35.85546875" style="4" customWidth="1"/>
    <col min="5883" max="5883" width="23.42578125" style="4" customWidth="1"/>
    <col min="5884" max="5884" width="18.85546875" style="4" customWidth="1"/>
    <col min="5885" max="5885" width="16.28515625" style="4" customWidth="1"/>
    <col min="5886" max="5886" width="19.140625" style="4" bestFit="1" customWidth="1"/>
    <col min="5887" max="5887" width="11.42578125" style="4"/>
    <col min="5888" max="5888" width="13.28515625" style="4" customWidth="1"/>
    <col min="5889" max="5892" width="15.7109375" style="4" customWidth="1"/>
    <col min="5893" max="5893" width="16.28515625" style="4" customWidth="1"/>
    <col min="5894" max="5896" width="15.42578125" style="4" customWidth="1"/>
    <col min="5897" max="5897" width="12.42578125" style="4" customWidth="1"/>
    <col min="5898" max="5898" width="14.7109375" style="4" bestFit="1" customWidth="1"/>
    <col min="5899" max="5899" width="14.7109375" style="4" customWidth="1"/>
    <col min="5900" max="5900" width="14" style="4" customWidth="1"/>
    <col min="5901" max="5901" width="13.7109375" style="4" customWidth="1"/>
    <col min="5902" max="6137" width="11.42578125" style="4"/>
    <col min="6138" max="6138" width="35.85546875" style="4" customWidth="1"/>
    <col min="6139" max="6139" width="23.42578125" style="4" customWidth="1"/>
    <col min="6140" max="6140" width="18.85546875" style="4" customWidth="1"/>
    <col min="6141" max="6141" width="16.28515625" style="4" customWidth="1"/>
    <col min="6142" max="6142" width="19.140625" style="4" bestFit="1" customWidth="1"/>
    <col min="6143" max="6143" width="11.42578125" style="4"/>
    <col min="6144" max="6144" width="13.28515625" style="4" customWidth="1"/>
    <col min="6145" max="6148" width="15.7109375" style="4" customWidth="1"/>
    <col min="6149" max="6149" width="16.28515625" style="4" customWidth="1"/>
    <col min="6150" max="6152" width="15.42578125" style="4" customWidth="1"/>
    <col min="6153" max="6153" width="12.42578125" style="4" customWidth="1"/>
    <col min="6154" max="6154" width="14.7109375" style="4" bestFit="1" customWidth="1"/>
    <col min="6155" max="6155" width="14.7109375" style="4" customWidth="1"/>
    <col min="6156" max="6156" width="14" style="4" customWidth="1"/>
    <col min="6157" max="6157" width="13.7109375" style="4" customWidth="1"/>
    <col min="6158" max="6393" width="11.42578125" style="4"/>
    <col min="6394" max="6394" width="35.85546875" style="4" customWidth="1"/>
    <col min="6395" max="6395" width="23.42578125" style="4" customWidth="1"/>
    <col min="6396" max="6396" width="18.85546875" style="4" customWidth="1"/>
    <col min="6397" max="6397" width="16.28515625" style="4" customWidth="1"/>
    <col min="6398" max="6398" width="19.140625" style="4" bestFit="1" customWidth="1"/>
    <col min="6399" max="6399" width="11.42578125" style="4"/>
    <col min="6400" max="6400" width="13.28515625" style="4" customWidth="1"/>
    <col min="6401" max="6404" width="15.7109375" style="4" customWidth="1"/>
    <col min="6405" max="6405" width="16.28515625" style="4" customWidth="1"/>
    <col min="6406" max="6408" width="15.42578125" style="4" customWidth="1"/>
    <col min="6409" max="6409" width="12.42578125" style="4" customWidth="1"/>
    <col min="6410" max="6410" width="14.7109375" style="4" bestFit="1" customWidth="1"/>
    <col min="6411" max="6411" width="14.7109375" style="4" customWidth="1"/>
    <col min="6412" max="6412" width="14" style="4" customWidth="1"/>
    <col min="6413" max="6413" width="13.7109375" style="4" customWidth="1"/>
    <col min="6414" max="6649" width="11.42578125" style="4"/>
    <col min="6650" max="6650" width="35.85546875" style="4" customWidth="1"/>
    <col min="6651" max="6651" width="23.42578125" style="4" customWidth="1"/>
    <col min="6652" max="6652" width="18.85546875" style="4" customWidth="1"/>
    <col min="6653" max="6653" width="16.28515625" style="4" customWidth="1"/>
    <col min="6654" max="6654" width="19.140625" style="4" bestFit="1" customWidth="1"/>
    <col min="6655" max="6655" width="11.42578125" style="4"/>
    <col min="6656" max="6656" width="13.28515625" style="4" customWidth="1"/>
    <col min="6657" max="6660" width="15.7109375" style="4" customWidth="1"/>
    <col min="6661" max="6661" width="16.28515625" style="4" customWidth="1"/>
    <col min="6662" max="6664" width="15.42578125" style="4" customWidth="1"/>
    <col min="6665" max="6665" width="12.42578125" style="4" customWidth="1"/>
    <col min="6666" max="6666" width="14.7109375" style="4" bestFit="1" customWidth="1"/>
    <col min="6667" max="6667" width="14.7109375" style="4" customWidth="1"/>
    <col min="6668" max="6668" width="14" style="4" customWidth="1"/>
    <col min="6669" max="6669" width="13.7109375" style="4" customWidth="1"/>
    <col min="6670" max="6905" width="11.42578125" style="4"/>
    <col min="6906" max="6906" width="35.85546875" style="4" customWidth="1"/>
    <col min="6907" max="6907" width="23.42578125" style="4" customWidth="1"/>
    <col min="6908" max="6908" width="18.85546875" style="4" customWidth="1"/>
    <col min="6909" max="6909" width="16.28515625" style="4" customWidth="1"/>
    <col min="6910" max="6910" width="19.140625" style="4" bestFit="1" customWidth="1"/>
    <col min="6911" max="6911" width="11.42578125" style="4"/>
    <col min="6912" max="6912" width="13.28515625" style="4" customWidth="1"/>
    <col min="6913" max="6916" width="15.7109375" style="4" customWidth="1"/>
    <col min="6917" max="6917" width="16.28515625" style="4" customWidth="1"/>
    <col min="6918" max="6920" width="15.42578125" style="4" customWidth="1"/>
    <col min="6921" max="6921" width="12.42578125" style="4" customWidth="1"/>
    <col min="6922" max="6922" width="14.7109375" style="4" bestFit="1" customWidth="1"/>
    <col min="6923" max="6923" width="14.7109375" style="4" customWidth="1"/>
    <col min="6924" max="6924" width="14" style="4" customWidth="1"/>
    <col min="6925" max="6925" width="13.7109375" style="4" customWidth="1"/>
    <col min="6926" max="7161" width="11.42578125" style="4"/>
    <col min="7162" max="7162" width="35.85546875" style="4" customWidth="1"/>
    <col min="7163" max="7163" width="23.42578125" style="4" customWidth="1"/>
    <col min="7164" max="7164" width="18.85546875" style="4" customWidth="1"/>
    <col min="7165" max="7165" width="16.28515625" style="4" customWidth="1"/>
    <col min="7166" max="7166" width="19.140625" style="4" bestFit="1" customWidth="1"/>
    <col min="7167" max="7167" width="11.42578125" style="4"/>
    <col min="7168" max="7168" width="13.28515625" style="4" customWidth="1"/>
    <col min="7169" max="7172" width="15.7109375" style="4" customWidth="1"/>
    <col min="7173" max="7173" width="16.28515625" style="4" customWidth="1"/>
    <col min="7174" max="7176" width="15.42578125" style="4" customWidth="1"/>
    <col min="7177" max="7177" width="12.42578125" style="4" customWidth="1"/>
    <col min="7178" max="7178" width="14.7109375" style="4" bestFit="1" customWidth="1"/>
    <col min="7179" max="7179" width="14.7109375" style="4" customWidth="1"/>
    <col min="7180" max="7180" width="14" style="4" customWidth="1"/>
    <col min="7181" max="7181" width="13.7109375" style="4" customWidth="1"/>
    <col min="7182" max="7417" width="11.42578125" style="4"/>
    <col min="7418" max="7418" width="35.85546875" style="4" customWidth="1"/>
    <col min="7419" max="7419" width="23.42578125" style="4" customWidth="1"/>
    <col min="7420" max="7420" width="18.85546875" style="4" customWidth="1"/>
    <col min="7421" max="7421" width="16.28515625" style="4" customWidth="1"/>
    <col min="7422" max="7422" width="19.140625" style="4" bestFit="1" customWidth="1"/>
    <col min="7423" max="7423" width="11.42578125" style="4"/>
    <col min="7424" max="7424" width="13.28515625" style="4" customWidth="1"/>
    <col min="7425" max="7428" width="15.7109375" style="4" customWidth="1"/>
    <col min="7429" max="7429" width="16.28515625" style="4" customWidth="1"/>
    <col min="7430" max="7432" width="15.42578125" style="4" customWidth="1"/>
    <col min="7433" max="7433" width="12.42578125" style="4" customWidth="1"/>
    <col min="7434" max="7434" width="14.7109375" style="4" bestFit="1" customWidth="1"/>
    <col min="7435" max="7435" width="14.7109375" style="4" customWidth="1"/>
    <col min="7436" max="7436" width="14" style="4" customWidth="1"/>
    <col min="7437" max="7437" width="13.7109375" style="4" customWidth="1"/>
    <col min="7438" max="7673" width="11.42578125" style="4"/>
    <col min="7674" max="7674" width="35.85546875" style="4" customWidth="1"/>
    <col min="7675" max="7675" width="23.42578125" style="4" customWidth="1"/>
    <col min="7676" max="7676" width="18.85546875" style="4" customWidth="1"/>
    <col min="7677" max="7677" width="16.28515625" style="4" customWidth="1"/>
    <col min="7678" max="7678" width="19.140625" style="4" bestFit="1" customWidth="1"/>
    <col min="7679" max="7679" width="11.42578125" style="4"/>
    <col min="7680" max="7680" width="13.28515625" style="4" customWidth="1"/>
    <col min="7681" max="7684" width="15.7109375" style="4" customWidth="1"/>
    <col min="7685" max="7685" width="16.28515625" style="4" customWidth="1"/>
    <col min="7686" max="7688" width="15.42578125" style="4" customWidth="1"/>
    <col min="7689" max="7689" width="12.42578125" style="4" customWidth="1"/>
    <col min="7690" max="7690" width="14.7109375" style="4" bestFit="1" customWidth="1"/>
    <col min="7691" max="7691" width="14.7109375" style="4" customWidth="1"/>
    <col min="7692" max="7692" width="14" style="4" customWidth="1"/>
    <col min="7693" max="7693" width="13.7109375" style="4" customWidth="1"/>
    <col min="7694" max="7929" width="11.42578125" style="4"/>
    <col min="7930" max="7930" width="35.85546875" style="4" customWidth="1"/>
    <col min="7931" max="7931" width="23.42578125" style="4" customWidth="1"/>
    <col min="7932" max="7932" width="18.85546875" style="4" customWidth="1"/>
    <col min="7933" max="7933" width="16.28515625" style="4" customWidth="1"/>
    <col min="7934" max="7934" width="19.140625" style="4" bestFit="1" customWidth="1"/>
    <col min="7935" max="7935" width="11.42578125" style="4"/>
    <col min="7936" max="7936" width="13.28515625" style="4" customWidth="1"/>
    <col min="7937" max="7940" width="15.7109375" style="4" customWidth="1"/>
    <col min="7941" max="7941" width="16.28515625" style="4" customWidth="1"/>
    <col min="7942" max="7944" width="15.42578125" style="4" customWidth="1"/>
    <col min="7945" max="7945" width="12.42578125" style="4" customWidth="1"/>
    <col min="7946" max="7946" width="14.7109375" style="4" bestFit="1" customWidth="1"/>
    <col min="7947" max="7947" width="14.7109375" style="4" customWidth="1"/>
    <col min="7948" max="7948" width="14" style="4" customWidth="1"/>
    <col min="7949" max="7949" width="13.7109375" style="4" customWidth="1"/>
    <col min="7950" max="8185" width="11.42578125" style="4"/>
    <col min="8186" max="8186" width="35.85546875" style="4" customWidth="1"/>
    <col min="8187" max="8187" width="23.42578125" style="4" customWidth="1"/>
    <col min="8188" max="8188" width="18.85546875" style="4" customWidth="1"/>
    <col min="8189" max="8189" width="16.28515625" style="4" customWidth="1"/>
    <col min="8190" max="8190" width="19.140625" style="4" bestFit="1" customWidth="1"/>
    <col min="8191" max="8191" width="11.42578125" style="4"/>
    <col min="8192" max="8192" width="13.28515625" style="4" customWidth="1"/>
    <col min="8193" max="8196" width="15.7109375" style="4" customWidth="1"/>
    <col min="8197" max="8197" width="16.28515625" style="4" customWidth="1"/>
    <col min="8198" max="8200" width="15.42578125" style="4" customWidth="1"/>
    <col min="8201" max="8201" width="12.42578125" style="4" customWidth="1"/>
    <col min="8202" max="8202" width="14.7109375" style="4" bestFit="1" customWidth="1"/>
    <col min="8203" max="8203" width="14.7109375" style="4" customWidth="1"/>
    <col min="8204" max="8204" width="14" style="4" customWidth="1"/>
    <col min="8205" max="8205" width="13.7109375" style="4" customWidth="1"/>
    <col min="8206" max="8441" width="11.42578125" style="4"/>
    <col min="8442" max="8442" width="35.85546875" style="4" customWidth="1"/>
    <col min="8443" max="8443" width="23.42578125" style="4" customWidth="1"/>
    <col min="8444" max="8444" width="18.85546875" style="4" customWidth="1"/>
    <col min="8445" max="8445" width="16.28515625" style="4" customWidth="1"/>
    <col min="8446" max="8446" width="19.140625" style="4" bestFit="1" customWidth="1"/>
    <col min="8447" max="8447" width="11.42578125" style="4"/>
    <col min="8448" max="8448" width="13.28515625" style="4" customWidth="1"/>
    <col min="8449" max="8452" width="15.7109375" style="4" customWidth="1"/>
    <col min="8453" max="8453" width="16.28515625" style="4" customWidth="1"/>
    <col min="8454" max="8456" width="15.42578125" style="4" customWidth="1"/>
    <col min="8457" max="8457" width="12.42578125" style="4" customWidth="1"/>
    <col min="8458" max="8458" width="14.7109375" style="4" bestFit="1" customWidth="1"/>
    <col min="8459" max="8459" width="14.7109375" style="4" customWidth="1"/>
    <col min="8460" max="8460" width="14" style="4" customWidth="1"/>
    <col min="8461" max="8461" width="13.7109375" style="4" customWidth="1"/>
    <col min="8462" max="8697" width="11.42578125" style="4"/>
    <col min="8698" max="8698" width="35.85546875" style="4" customWidth="1"/>
    <col min="8699" max="8699" width="23.42578125" style="4" customWidth="1"/>
    <col min="8700" max="8700" width="18.85546875" style="4" customWidth="1"/>
    <col min="8701" max="8701" width="16.28515625" style="4" customWidth="1"/>
    <col min="8702" max="8702" width="19.140625" style="4" bestFit="1" customWidth="1"/>
    <col min="8703" max="8703" width="11.42578125" style="4"/>
    <col min="8704" max="8704" width="13.28515625" style="4" customWidth="1"/>
    <col min="8705" max="8708" width="15.7109375" style="4" customWidth="1"/>
    <col min="8709" max="8709" width="16.28515625" style="4" customWidth="1"/>
    <col min="8710" max="8712" width="15.42578125" style="4" customWidth="1"/>
    <col min="8713" max="8713" width="12.42578125" style="4" customWidth="1"/>
    <col min="8714" max="8714" width="14.7109375" style="4" bestFit="1" customWidth="1"/>
    <col min="8715" max="8715" width="14.7109375" style="4" customWidth="1"/>
    <col min="8716" max="8716" width="14" style="4" customWidth="1"/>
    <col min="8717" max="8717" width="13.7109375" style="4" customWidth="1"/>
    <col min="8718" max="8953" width="11.42578125" style="4"/>
    <col min="8954" max="8954" width="35.85546875" style="4" customWidth="1"/>
    <col min="8955" max="8955" width="23.42578125" style="4" customWidth="1"/>
    <col min="8956" max="8956" width="18.85546875" style="4" customWidth="1"/>
    <col min="8957" max="8957" width="16.28515625" style="4" customWidth="1"/>
    <col min="8958" max="8958" width="19.140625" style="4" bestFit="1" customWidth="1"/>
    <col min="8959" max="8959" width="11.42578125" style="4"/>
    <col min="8960" max="8960" width="13.28515625" style="4" customWidth="1"/>
    <col min="8961" max="8964" width="15.7109375" style="4" customWidth="1"/>
    <col min="8965" max="8965" width="16.28515625" style="4" customWidth="1"/>
    <col min="8966" max="8968" width="15.42578125" style="4" customWidth="1"/>
    <col min="8969" max="8969" width="12.42578125" style="4" customWidth="1"/>
    <col min="8970" max="8970" width="14.7109375" style="4" bestFit="1" customWidth="1"/>
    <col min="8971" max="8971" width="14.7109375" style="4" customWidth="1"/>
    <col min="8972" max="8972" width="14" style="4" customWidth="1"/>
    <col min="8973" max="8973" width="13.7109375" style="4" customWidth="1"/>
    <col min="8974" max="9209" width="11.42578125" style="4"/>
    <col min="9210" max="9210" width="35.85546875" style="4" customWidth="1"/>
    <col min="9211" max="9211" width="23.42578125" style="4" customWidth="1"/>
    <col min="9212" max="9212" width="18.85546875" style="4" customWidth="1"/>
    <col min="9213" max="9213" width="16.28515625" style="4" customWidth="1"/>
    <col min="9214" max="9214" width="19.140625" style="4" bestFit="1" customWidth="1"/>
    <col min="9215" max="9215" width="11.42578125" style="4"/>
    <col min="9216" max="9216" width="13.28515625" style="4" customWidth="1"/>
    <col min="9217" max="9220" width="15.7109375" style="4" customWidth="1"/>
    <col min="9221" max="9221" width="16.28515625" style="4" customWidth="1"/>
    <col min="9222" max="9224" width="15.42578125" style="4" customWidth="1"/>
    <col min="9225" max="9225" width="12.42578125" style="4" customWidth="1"/>
    <col min="9226" max="9226" width="14.7109375" style="4" bestFit="1" customWidth="1"/>
    <col min="9227" max="9227" width="14.7109375" style="4" customWidth="1"/>
    <col min="9228" max="9228" width="14" style="4" customWidth="1"/>
    <col min="9229" max="9229" width="13.7109375" style="4" customWidth="1"/>
    <col min="9230" max="9465" width="11.42578125" style="4"/>
    <col min="9466" max="9466" width="35.85546875" style="4" customWidth="1"/>
    <col min="9467" max="9467" width="23.42578125" style="4" customWidth="1"/>
    <col min="9468" max="9468" width="18.85546875" style="4" customWidth="1"/>
    <col min="9469" max="9469" width="16.28515625" style="4" customWidth="1"/>
    <col min="9470" max="9470" width="19.140625" style="4" bestFit="1" customWidth="1"/>
    <col min="9471" max="9471" width="11.42578125" style="4"/>
    <col min="9472" max="9472" width="13.28515625" style="4" customWidth="1"/>
    <col min="9473" max="9476" width="15.7109375" style="4" customWidth="1"/>
    <col min="9477" max="9477" width="16.28515625" style="4" customWidth="1"/>
    <col min="9478" max="9480" width="15.42578125" style="4" customWidth="1"/>
    <col min="9481" max="9481" width="12.42578125" style="4" customWidth="1"/>
    <col min="9482" max="9482" width="14.7109375" style="4" bestFit="1" customWidth="1"/>
    <col min="9483" max="9483" width="14.7109375" style="4" customWidth="1"/>
    <col min="9484" max="9484" width="14" style="4" customWidth="1"/>
    <col min="9485" max="9485" width="13.7109375" style="4" customWidth="1"/>
    <col min="9486" max="9721" width="11.42578125" style="4"/>
    <col min="9722" max="9722" width="35.85546875" style="4" customWidth="1"/>
    <col min="9723" max="9723" width="23.42578125" style="4" customWidth="1"/>
    <col min="9724" max="9724" width="18.85546875" style="4" customWidth="1"/>
    <col min="9725" max="9725" width="16.28515625" style="4" customWidth="1"/>
    <col min="9726" max="9726" width="19.140625" style="4" bestFit="1" customWidth="1"/>
    <col min="9727" max="9727" width="11.42578125" style="4"/>
    <col min="9728" max="9728" width="13.28515625" style="4" customWidth="1"/>
    <col min="9729" max="9732" width="15.7109375" style="4" customWidth="1"/>
    <col min="9733" max="9733" width="16.28515625" style="4" customWidth="1"/>
    <col min="9734" max="9736" width="15.42578125" style="4" customWidth="1"/>
    <col min="9737" max="9737" width="12.42578125" style="4" customWidth="1"/>
    <col min="9738" max="9738" width="14.7109375" style="4" bestFit="1" customWidth="1"/>
    <col min="9739" max="9739" width="14.7109375" style="4" customWidth="1"/>
    <col min="9740" max="9740" width="14" style="4" customWidth="1"/>
    <col min="9741" max="9741" width="13.7109375" style="4" customWidth="1"/>
    <col min="9742" max="9977" width="11.42578125" style="4"/>
    <col min="9978" max="9978" width="35.85546875" style="4" customWidth="1"/>
    <col min="9979" max="9979" width="23.42578125" style="4" customWidth="1"/>
    <col min="9980" max="9980" width="18.85546875" style="4" customWidth="1"/>
    <col min="9981" max="9981" width="16.28515625" style="4" customWidth="1"/>
    <col min="9982" max="9982" width="19.140625" style="4" bestFit="1" customWidth="1"/>
    <col min="9983" max="9983" width="11.42578125" style="4"/>
    <col min="9984" max="9984" width="13.28515625" style="4" customWidth="1"/>
    <col min="9985" max="9988" width="15.7109375" style="4" customWidth="1"/>
    <col min="9989" max="9989" width="16.28515625" style="4" customWidth="1"/>
    <col min="9990" max="9992" width="15.42578125" style="4" customWidth="1"/>
    <col min="9993" max="9993" width="12.42578125" style="4" customWidth="1"/>
    <col min="9994" max="9994" width="14.7109375" style="4" bestFit="1" customWidth="1"/>
    <col min="9995" max="9995" width="14.7109375" style="4" customWidth="1"/>
    <col min="9996" max="9996" width="14" style="4" customWidth="1"/>
    <col min="9997" max="9997" width="13.7109375" style="4" customWidth="1"/>
    <col min="9998" max="10233" width="11.42578125" style="4"/>
    <col min="10234" max="10234" width="35.85546875" style="4" customWidth="1"/>
    <col min="10235" max="10235" width="23.42578125" style="4" customWidth="1"/>
    <col min="10236" max="10236" width="18.85546875" style="4" customWidth="1"/>
    <col min="10237" max="10237" width="16.28515625" style="4" customWidth="1"/>
    <col min="10238" max="10238" width="19.140625" style="4" bestFit="1" customWidth="1"/>
    <col min="10239" max="10239" width="11.42578125" style="4"/>
    <col min="10240" max="10240" width="13.28515625" style="4" customWidth="1"/>
    <col min="10241" max="10244" width="15.7109375" style="4" customWidth="1"/>
    <col min="10245" max="10245" width="16.28515625" style="4" customWidth="1"/>
    <col min="10246" max="10248" width="15.42578125" style="4" customWidth="1"/>
    <col min="10249" max="10249" width="12.42578125" style="4" customWidth="1"/>
    <col min="10250" max="10250" width="14.7109375" style="4" bestFit="1" customWidth="1"/>
    <col min="10251" max="10251" width="14.7109375" style="4" customWidth="1"/>
    <col min="10252" max="10252" width="14" style="4" customWidth="1"/>
    <col min="10253" max="10253" width="13.7109375" style="4" customWidth="1"/>
    <col min="10254" max="10489" width="11.42578125" style="4"/>
    <col min="10490" max="10490" width="35.85546875" style="4" customWidth="1"/>
    <col min="10491" max="10491" width="23.42578125" style="4" customWidth="1"/>
    <col min="10492" max="10492" width="18.85546875" style="4" customWidth="1"/>
    <col min="10493" max="10493" width="16.28515625" style="4" customWidth="1"/>
    <col min="10494" max="10494" width="19.140625" style="4" bestFit="1" customWidth="1"/>
    <col min="10495" max="10495" width="11.42578125" style="4"/>
    <col min="10496" max="10496" width="13.28515625" style="4" customWidth="1"/>
    <col min="10497" max="10500" width="15.7109375" style="4" customWidth="1"/>
    <col min="10501" max="10501" width="16.28515625" style="4" customWidth="1"/>
    <col min="10502" max="10504" width="15.42578125" style="4" customWidth="1"/>
    <col min="10505" max="10505" width="12.42578125" style="4" customWidth="1"/>
    <col min="10506" max="10506" width="14.7109375" style="4" bestFit="1" customWidth="1"/>
    <col min="10507" max="10507" width="14.7109375" style="4" customWidth="1"/>
    <col min="10508" max="10508" width="14" style="4" customWidth="1"/>
    <col min="10509" max="10509" width="13.7109375" style="4" customWidth="1"/>
    <col min="10510" max="10745" width="11.42578125" style="4"/>
    <col min="10746" max="10746" width="35.85546875" style="4" customWidth="1"/>
    <col min="10747" max="10747" width="23.42578125" style="4" customWidth="1"/>
    <col min="10748" max="10748" width="18.85546875" style="4" customWidth="1"/>
    <col min="10749" max="10749" width="16.28515625" style="4" customWidth="1"/>
    <col min="10750" max="10750" width="19.140625" style="4" bestFit="1" customWidth="1"/>
    <col min="10751" max="10751" width="11.42578125" style="4"/>
    <col min="10752" max="10752" width="13.28515625" style="4" customWidth="1"/>
    <col min="10753" max="10756" width="15.7109375" style="4" customWidth="1"/>
    <col min="10757" max="10757" width="16.28515625" style="4" customWidth="1"/>
    <col min="10758" max="10760" width="15.42578125" style="4" customWidth="1"/>
    <col min="10761" max="10761" width="12.42578125" style="4" customWidth="1"/>
    <col min="10762" max="10762" width="14.7109375" style="4" bestFit="1" customWidth="1"/>
    <col min="10763" max="10763" width="14.7109375" style="4" customWidth="1"/>
    <col min="10764" max="10764" width="14" style="4" customWidth="1"/>
    <col min="10765" max="10765" width="13.7109375" style="4" customWidth="1"/>
    <col min="10766" max="11001" width="11.42578125" style="4"/>
    <col min="11002" max="11002" width="35.85546875" style="4" customWidth="1"/>
    <col min="11003" max="11003" width="23.42578125" style="4" customWidth="1"/>
    <col min="11004" max="11004" width="18.85546875" style="4" customWidth="1"/>
    <col min="11005" max="11005" width="16.28515625" style="4" customWidth="1"/>
    <col min="11006" max="11006" width="19.140625" style="4" bestFit="1" customWidth="1"/>
    <col min="11007" max="11007" width="11.42578125" style="4"/>
    <col min="11008" max="11008" width="13.28515625" style="4" customWidth="1"/>
    <col min="11009" max="11012" width="15.7109375" style="4" customWidth="1"/>
    <col min="11013" max="11013" width="16.28515625" style="4" customWidth="1"/>
    <col min="11014" max="11016" width="15.42578125" style="4" customWidth="1"/>
    <col min="11017" max="11017" width="12.42578125" style="4" customWidth="1"/>
    <col min="11018" max="11018" width="14.7109375" style="4" bestFit="1" customWidth="1"/>
    <col min="11019" max="11019" width="14.7109375" style="4" customWidth="1"/>
    <col min="11020" max="11020" width="14" style="4" customWidth="1"/>
    <col min="11021" max="11021" width="13.7109375" style="4" customWidth="1"/>
    <col min="11022" max="11257" width="11.42578125" style="4"/>
    <col min="11258" max="11258" width="35.85546875" style="4" customWidth="1"/>
    <col min="11259" max="11259" width="23.42578125" style="4" customWidth="1"/>
    <col min="11260" max="11260" width="18.85546875" style="4" customWidth="1"/>
    <col min="11261" max="11261" width="16.28515625" style="4" customWidth="1"/>
    <col min="11262" max="11262" width="19.140625" style="4" bestFit="1" customWidth="1"/>
    <col min="11263" max="11263" width="11.42578125" style="4"/>
    <col min="11264" max="11264" width="13.28515625" style="4" customWidth="1"/>
    <col min="11265" max="11268" width="15.7109375" style="4" customWidth="1"/>
    <col min="11269" max="11269" width="16.28515625" style="4" customWidth="1"/>
    <col min="11270" max="11272" width="15.42578125" style="4" customWidth="1"/>
    <col min="11273" max="11273" width="12.42578125" style="4" customWidth="1"/>
    <col min="11274" max="11274" width="14.7109375" style="4" bestFit="1" customWidth="1"/>
    <col min="11275" max="11275" width="14.7109375" style="4" customWidth="1"/>
    <col min="11276" max="11276" width="14" style="4" customWidth="1"/>
    <col min="11277" max="11277" width="13.7109375" style="4" customWidth="1"/>
    <col min="11278" max="11513" width="11.42578125" style="4"/>
    <col min="11514" max="11514" width="35.85546875" style="4" customWidth="1"/>
    <col min="11515" max="11515" width="23.42578125" style="4" customWidth="1"/>
    <col min="11516" max="11516" width="18.85546875" style="4" customWidth="1"/>
    <col min="11517" max="11517" width="16.28515625" style="4" customWidth="1"/>
    <col min="11518" max="11518" width="19.140625" style="4" bestFit="1" customWidth="1"/>
    <col min="11519" max="11519" width="11.42578125" style="4"/>
    <col min="11520" max="11520" width="13.28515625" style="4" customWidth="1"/>
    <col min="11521" max="11524" width="15.7109375" style="4" customWidth="1"/>
    <col min="11525" max="11525" width="16.28515625" style="4" customWidth="1"/>
    <col min="11526" max="11528" width="15.42578125" style="4" customWidth="1"/>
    <col min="11529" max="11529" width="12.42578125" style="4" customWidth="1"/>
    <col min="11530" max="11530" width="14.7109375" style="4" bestFit="1" customWidth="1"/>
    <col min="11531" max="11531" width="14.7109375" style="4" customWidth="1"/>
    <col min="11532" max="11532" width="14" style="4" customWidth="1"/>
    <col min="11533" max="11533" width="13.7109375" style="4" customWidth="1"/>
    <col min="11534" max="11769" width="11.42578125" style="4"/>
    <col min="11770" max="11770" width="35.85546875" style="4" customWidth="1"/>
    <col min="11771" max="11771" width="23.42578125" style="4" customWidth="1"/>
    <col min="11772" max="11772" width="18.85546875" style="4" customWidth="1"/>
    <col min="11773" max="11773" width="16.28515625" style="4" customWidth="1"/>
    <col min="11774" max="11774" width="19.140625" style="4" bestFit="1" customWidth="1"/>
    <col min="11775" max="11775" width="11.42578125" style="4"/>
    <col min="11776" max="11776" width="13.28515625" style="4" customWidth="1"/>
    <col min="11777" max="11780" width="15.7109375" style="4" customWidth="1"/>
    <col min="11781" max="11781" width="16.28515625" style="4" customWidth="1"/>
    <col min="11782" max="11784" width="15.42578125" style="4" customWidth="1"/>
    <col min="11785" max="11785" width="12.42578125" style="4" customWidth="1"/>
    <col min="11786" max="11786" width="14.7109375" style="4" bestFit="1" customWidth="1"/>
    <col min="11787" max="11787" width="14.7109375" style="4" customWidth="1"/>
    <col min="11788" max="11788" width="14" style="4" customWidth="1"/>
    <col min="11789" max="11789" width="13.7109375" style="4" customWidth="1"/>
    <col min="11790" max="12025" width="11.42578125" style="4"/>
    <col min="12026" max="12026" width="35.85546875" style="4" customWidth="1"/>
    <col min="12027" max="12027" width="23.42578125" style="4" customWidth="1"/>
    <col min="12028" max="12028" width="18.85546875" style="4" customWidth="1"/>
    <col min="12029" max="12029" width="16.28515625" style="4" customWidth="1"/>
    <col min="12030" max="12030" width="19.140625" style="4" bestFit="1" customWidth="1"/>
    <col min="12031" max="12031" width="11.42578125" style="4"/>
    <col min="12032" max="12032" width="13.28515625" style="4" customWidth="1"/>
    <col min="12033" max="12036" width="15.7109375" style="4" customWidth="1"/>
    <col min="12037" max="12037" width="16.28515625" style="4" customWidth="1"/>
    <col min="12038" max="12040" width="15.42578125" style="4" customWidth="1"/>
    <col min="12041" max="12041" width="12.42578125" style="4" customWidth="1"/>
    <col min="12042" max="12042" width="14.7109375" style="4" bestFit="1" customWidth="1"/>
    <col min="12043" max="12043" width="14.7109375" style="4" customWidth="1"/>
    <col min="12044" max="12044" width="14" style="4" customWidth="1"/>
    <col min="12045" max="12045" width="13.7109375" style="4" customWidth="1"/>
    <col min="12046" max="12281" width="11.42578125" style="4"/>
    <col min="12282" max="12282" width="35.85546875" style="4" customWidth="1"/>
    <col min="12283" max="12283" width="23.42578125" style="4" customWidth="1"/>
    <col min="12284" max="12284" width="18.85546875" style="4" customWidth="1"/>
    <col min="12285" max="12285" width="16.28515625" style="4" customWidth="1"/>
    <col min="12286" max="12286" width="19.140625" style="4" bestFit="1" customWidth="1"/>
    <col min="12287" max="12287" width="11.42578125" style="4"/>
    <col min="12288" max="12288" width="13.28515625" style="4" customWidth="1"/>
    <col min="12289" max="12292" width="15.7109375" style="4" customWidth="1"/>
    <col min="12293" max="12293" width="16.28515625" style="4" customWidth="1"/>
    <col min="12294" max="12296" width="15.42578125" style="4" customWidth="1"/>
    <col min="12297" max="12297" width="12.42578125" style="4" customWidth="1"/>
    <col min="12298" max="12298" width="14.7109375" style="4" bestFit="1" customWidth="1"/>
    <col min="12299" max="12299" width="14.7109375" style="4" customWidth="1"/>
    <col min="12300" max="12300" width="14" style="4" customWidth="1"/>
    <col min="12301" max="12301" width="13.7109375" style="4" customWidth="1"/>
    <col min="12302" max="12537" width="11.42578125" style="4"/>
    <col min="12538" max="12538" width="35.85546875" style="4" customWidth="1"/>
    <col min="12539" max="12539" width="23.42578125" style="4" customWidth="1"/>
    <col min="12540" max="12540" width="18.85546875" style="4" customWidth="1"/>
    <col min="12541" max="12541" width="16.28515625" style="4" customWidth="1"/>
    <col min="12542" max="12542" width="19.140625" style="4" bestFit="1" customWidth="1"/>
    <col min="12543" max="12543" width="11.42578125" style="4"/>
    <col min="12544" max="12544" width="13.28515625" style="4" customWidth="1"/>
    <col min="12545" max="12548" width="15.7109375" style="4" customWidth="1"/>
    <col min="12549" max="12549" width="16.28515625" style="4" customWidth="1"/>
    <col min="12550" max="12552" width="15.42578125" style="4" customWidth="1"/>
    <col min="12553" max="12553" width="12.42578125" style="4" customWidth="1"/>
    <col min="12554" max="12554" width="14.7109375" style="4" bestFit="1" customWidth="1"/>
    <col min="12555" max="12555" width="14.7109375" style="4" customWidth="1"/>
    <col min="12556" max="12556" width="14" style="4" customWidth="1"/>
    <col min="12557" max="12557" width="13.7109375" style="4" customWidth="1"/>
    <col min="12558" max="12793" width="11.42578125" style="4"/>
    <col min="12794" max="12794" width="35.85546875" style="4" customWidth="1"/>
    <col min="12795" max="12795" width="23.42578125" style="4" customWidth="1"/>
    <col min="12796" max="12796" width="18.85546875" style="4" customWidth="1"/>
    <col min="12797" max="12797" width="16.28515625" style="4" customWidth="1"/>
    <col min="12798" max="12798" width="19.140625" style="4" bestFit="1" customWidth="1"/>
    <col min="12799" max="12799" width="11.42578125" style="4"/>
    <col min="12800" max="12800" width="13.28515625" style="4" customWidth="1"/>
    <col min="12801" max="12804" width="15.7109375" style="4" customWidth="1"/>
    <col min="12805" max="12805" width="16.28515625" style="4" customWidth="1"/>
    <col min="12806" max="12808" width="15.42578125" style="4" customWidth="1"/>
    <col min="12809" max="12809" width="12.42578125" style="4" customWidth="1"/>
    <col min="12810" max="12810" width="14.7109375" style="4" bestFit="1" customWidth="1"/>
    <col min="12811" max="12811" width="14.7109375" style="4" customWidth="1"/>
    <col min="12812" max="12812" width="14" style="4" customWidth="1"/>
    <col min="12813" max="12813" width="13.7109375" style="4" customWidth="1"/>
    <col min="12814" max="13049" width="11.42578125" style="4"/>
    <col min="13050" max="13050" width="35.85546875" style="4" customWidth="1"/>
    <col min="13051" max="13051" width="23.42578125" style="4" customWidth="1"/>
    <col min="13052" max="13052" width="18.85546875" style="4" customWidth="1"/>
    <col min="13053" max="13053" width="16.28515625" style="4" customWidth="1"/>
    <col min="13054" max="13054" width="19.140625" style="4" bestFit="1" customWidth="1"/>
    <col min="13055" max="13055" width="11.42578125" style="4"/>
    <col min="13056" max="13056" width="13.28515625" style="4" customWidth="1"/>
    <col min="13057" max="13060" width="15.7109375" style="4" customWidth="1"/>
    <col min="13061" max="13061" width="16.28515625" style="4" customWidth="1"/>
    <col min="13062" max="13064" width="15.42578125" style="4" customWidth="1"/>
    <col min="13065" max="13065" width="12.42578125" style="4" customWidth="1"/>
    <col min="13066" max="13066" width="14.7109375" style="4" bestFit="1" customWidth="1"/>
    <col min="13067" max="13067" width="14.7109375" style="4" customWidth="1"/>
    <col min="13068" max="13068" width="14" style="4" customWidth="1"/>
    <col min="13069" max="13069" width="13.7109375" style="4" customWidth="1"/>
    <col min="13070" max="13305" width="11.42578125" style="4"/>
    <col min="13306" max="13306" width="35.85546875" style="4" customWidth="1"/>
    <col min="13307" max="13307" width="23.42578125" style="4" customWidth="1"/>
    <col min="13308" max="13308" width="18.85546875" style="4" customWidth="1"/>
    <col min="13309" max="13309" width="16.28515625" style="4" customWidth="1"/>
    <col min="13310" max="13310" width="19.140625" style="4" bestFit="1" customWidth="1"/>
    <col min="13311" max="13311" width="11.42578125" style="4"/>
    <col min="13312" max="13312" width="13.28515625" style="4" customWidth="1"/>
    <col min="13313" max="13316" width="15.7109375" style="4" customWidth="1"/>
    <col min="13317" max="13317" width="16.28515625" style="4" customWidth="1"/>
    <col min="13318" max="13320" width="15.42578125" style="4" customWidth="1"/>
    <col min="13321" max="13321" width="12.42578125" style="4" customWidth="1"/>
    <col min="13322" max="13322" width="14.7109375" style="4" bestFit="1" customWidth="1"/>
    <col min="13323" max="13323" width="14.7109375" style="4" customWidth="1"/>
    <col min="13324" max="13324" width="14" style="4" customWidth="1"/>
    <col min="13325" max="13325" width="13.7109375" style="4" customWidth="1"/>
    <col min="13326" max="13561" width="11.42578125" style="4"/>
    <col min="13562" max="13562" width="35.85546875" style="4" customWidth="1"/>
    <col min="13563" max="13563" width="23.42578125" style="4" customWidth="1"/>
    <col min="13564" max="13564" width="18.85546875" style="4" customWidth="1"/>
    <col min="13565" max="13565" width="16.28515625" style="4" customWidth="1"/>
    <col min="13566" max="13566" width="19.140625" style="4" bestFit="1" customWidth="1"/>
    <col min="13567" max="13567" width="11.42578125" style="4"/>
    <col min="13568" max="13568" width="13.28515625" style="4" customWidth="1"/>
    <col min="13569" max="13572" width="15.7109375" style="4" customWidth="1"/>
    <col min="13573" max="13573" width="16.28515625" style="4" customWidth="1"/>
    <col min="13574" max="13576" width="15.42578125" style="4" customWidth="1"/>
    <col min="13577" max="13577" width="12.42578125" style="4" customWidth="1"/>
    <col min="13578" max="13578" width="14.7109375" style="4" bestFit="1" customWidth="1"/>
    <col min="13579" max="13579" width="14.7109375" style="4" customWidth="1"/>
    <col min="13580" max="13580" width="14" style="4" customWidth="1"/>
    <col min="13581" max="13581" width="13.7109375" style="4" customWidth="1"/>
    <col min="13582" max="13817" width="11.42578125" style="4"/>
    <col min="13818" max="13818" width="35.85546875" style="4" customWidth="1"/>
    <col min="13819" max="13819" width="23.42578125" style="4" customWidth="1"/>
    <col min="13820" max="13820" width="18.85546875" style="4" customWidth="1"/>
    <col min="13821" max="13821" width="16.28515625" style="4" customWidth="1"/>
    <col min="13822" max="13822" width="19.140625" style="4" bestFit="1" customWidth="1"/>
    <col min="13823" max="13823" width="11.42578125" style="4"/>
    <col min="13824" max="13824" width="13.28515625" style="4" customWidth="1"/>
    <col min="13825" max="13828" width="15.7109375" style="4" customWidth="1"/>
    <col min="13829" max="13829" width="16.28515625" style="4" customWidth="1"/>
    <col min="13830" max="13832" width="15.42578125" style="4" customWidth="1"/>
    <col min="13833" max="13833" width="12.42578125" style="4" customWidth="1"/>
    <col min="13834" max="13834" width="14.7109375" style="4" bestFit="1" customWidth="1"/>
    <col min="13835" max="13835" width="14.7109375" style="4" customWidth="1"/>
    <col min="13836" max="13836" width="14" style="4" customWidth="1"/>
    <col min="13837" max="13837" width="13.7109375" style="4" customWidth="1"/>
    <col min="13838" max="14073" width="11.42578125" style="4"/>
    <col min="14074" max="14074" width="35.85546875" style="4" customWidth="1"/>
    <col min="14075" max="14075" width="23.42578125" style="4" customWidth="1"/>
    <col min="14076" max="14076" width="18.85546875" style="4" customWidth="1"/>
    <col min="14077" max="14077" width="16.28515625" style="4" customWidth="1"/>
    <col min="14078" max="14078" width="19.140625" style="4" bestFit="1" customWidth="1"/>
    <col min="14079" max="14079" width="11.42578125" style="4"/>
    <col min="14080" max="14080" width="13.28515625" style="4" customWidth="1"/>
    <col min="14081" max="14084" width="15.7109375" style="4" customWidth="1"/>
    <col min="14085" max="14085" width="16.28515625" style="4" customWidth="1"/>
    <col min="14086" max="14088" width="15.42578125" style="4" customWidth="1"/>
    <col min="14089" max="14089" width="12.42578125" style="4" customWidth="1"/>
    <col min="14090" max="14090" width="14.7109375" style="4" bestFit="1" customWidth="1"/>
    <col min="14091" max="14091" width="14.7109375" style="4" customWidth="1"/>
    <col min="14092" max="14092" width="14" style="4" customWidth="1"/>
    <col min="14093" max="14093" width="13.7109375" style="4" customWidth="1"/>
    <col min="14094" max="14329" width="11.42578125" style="4"/>
    <col min="14330" max="14330" width="35.85546875" style="4" customWidth="1"/>
    <col min="14331" max="14331" width="23.42578125" style="4" customWidth="1"/>
    <col min="14332" max="14332" width="18.85546875" style="4" customWidth="1"/>
    <col min="14333" max="14333" width="16.28515625" style="4" customWidth="1"/>
    <col min="14334" max="14334" width="19.140625" style="4" bestFit="1" customWidth="1"/>
    <col min="14335" max="14335" width="11.42578125" style="4"/>
    <col min="14336" max="14336" width="13.28515625" style="4" customWidth="1"/>
    <col min="14337" max="14340" width="15.7109375" style="4" customWidth="1"/>
    <col min="14341" max="14341" width="16.28515625" style="4" customWidth="1"/>
    <col min="14342" max="14344" width="15.42578125" style="4" customWidth="1"/>
    <col min="14345" max="14345" width="12.42578125" style="4" customWidth="1"/>
    <col min="14346" max="14346" width="14.7109375" style="4" bestFit="1" customWidth="1"/>
    <col min="14347" max="14347" width="14.7109375" style="4" customWidth="1"/>
    <col min="14348" max="14348" width="14" style="4" customWidth="1"/>
    <col min="14349" max="14349" width="13.7109375" style="4" customWidth="1"/>
    <col min="14350" max="14585" width="11.42578125" style="4"/>
    <col min="14586" max="14586" width="35.85546875" style="4" customWidth="1"/>
    <col min="14587" max="14587" width="23.42578125" style="4" customWidth="1"/>
    <col min="14588" max="14588" width="18.85546875" style="4" customWidth="1"/>
    <col min="14589" max="14589" width="16.28515625" style="4" customWidth="1"/>
    <col min="14590" max="14590" width="19.140625" style="4" bestFit="1" customWidth="1"/>
    <col min="14591" max="14591" width="11.42578125" style="4"/>
    <col min="14592" max="14592" width="13.28515625" style="4" customWidth="1"/>
    <col min="14593" max="14596" width="15.7109375" style="4" customWidth="1"/>
    <col min="14597" max="14597" width="16.28515625" style="4" customWidth="1"/>
    <col min="14598" max="14600" width="15.42578125" style="4" customWidth="1"/>
    <col min="14601" max="14601" width="12.42578125" style="4" customWidth="1"/>
    <col min="14602" max="14602" width="14.7109375" style="4" bestFit="1" customWidth="1"/>
    <col min="14603" max="14603" width="14.7109375" style="4" customWidth="1"/>
    <col min="14604" max="14604" width="14" style="4" customWidth="1"/>
    <col min="14605" max="14605" width="13.7109375" style="4" customWidth="1"/>
    <col min="14606" max="14841" width="11.42578125" style="4"/>
    <col min="14842" max="14842" width="35.85546875" style="4" customWidth="1"/>
    <col min="14843" max="14843" width="23.42578125" style="4" customWidth="1"/>
    <col min="14844" max="14844" width="18.85546875" style="4" customWidth="1"/>
    <col min="14845" max="14845" width="16.28515625" style="4" customWidth="1"/>
    <col min="14846" max="14846" width="19.140625" style="4" bestFit="1" customWidth="1"/>
    <col min="14847" max="14847" width="11.42578125" style="4"/>
    <col min="14848" max="14848" width="13.28515625" style="4" customWidth="1"/>
    <col min="14849" max="14852" width="15.7109375" style="4" customWidth="1"/>
    <col min="14853" max="14853" width="16.28515625" style="4" customWidth="1"/>
    <col min="14854" max="14856" width="15.42578125" style="4" customWidth="1"/>
    <col min="14857" max="14857" width="12.42578125" style="4" customWidth="1"/>
    <col min="14858" max="14858" width="14.7109375" style="4" bestFit="1" customWidth="1"/>
    <col min="14859" max="14859" width="14.7109375" style="4" customWidth="1"/>
    <col min="14860" max="14860" width="14" style="4" customWidth="1"/>
    <col min="14861" max="14861" width="13.7109375" style="4" customWidth="1"/>
    <col min="14862" max="15097" width="11.42578125" style="4"/>
    <col min="15098" max="15098" width="35.85546875" style="4" customWidth="1"/>
    <col min="15099" max="15099" width="23.42578125" style="4" customWidth="1"/>
    <col min="15100" max="15100" width="18.85546875" style="4" customWidth="1"/>
    <col min="15101" max="15101" width="16.28515625" style="4" customWidth="1"/>
    <col min="15102" max="15102" width="19.140625" style="4" bestFit="1" customWidth="1"/>
    <col min="15103" max="15103" width="11.42578125" style="4"/>
    <col min="15104" max="15104" width="13.28515625" style="4" customWidth="1"/>
    <col min="15105" max="15108" width="15.7109375" style="4" customWidth="1"/>
    <col min="15109" max="15109" width="16.28515625" style="4" customWidth="1"/>
    <col min="15110" max="15112" width="15.42578125" style="4" customWidth="1"/>
    <col min="15113" max="15113" width="12.42578125" style="4" customWidth="1"/>
    <col min="15114" max="15114" width="14.7109375" style="4" bestFit="1" customWidth="1"/>
    <col min="15115" max="15115" width="14.7109375" style="4" customWidth="1"/>
    <col min="15116" max="15116" width="14" style="4" customWidth="1"/>
    <col min="15117" max="15117" width="13.7109375" style="4" customWidth="1"/>
    <col min="15118" max="15353" width="11.42578125" style="4"/>
    <col min="15354" max="15354" width="35.85546875" style="4" customWidth="1"/>
    <col min="15355" max="15355" width="23.42578125" style="4" customWidth="1"/>
    <col min="15356" max="15356" width="18.85546875" style="4" customWidth="1"/>
    <col min="15357" max="15357" width="16.28515625" style="4" customWidth="1"/>
    <col min="15358" max="15358" width="19.140625" style="4" bestFit="1" customWidth="1"/>
    <col min="15359" max="15359" width="11.42578125" style="4"/>
    <col min="15360" max="15360" width="13.28515625" style="4" customWidth="1"/>
    <col min="15361" max="15364" width="15.7109375" style="4" customWidth="1"/>
    <col min="15365" max="15365" width="16.28515625" style="4" customWidth="1"/>
    <col min="15366" max="15368" width="15.42578125" style="4" customWidth="1"/>
    <col min="15369" max="15369" width="12.42578125" style="4" customWidth="1"/>
    <col min="15370" max="15370" width="14.7109375" style="4" bestFit="1" customWidth="1"/>
    <col min="15371" max="15371" width="14.7109375" style="4" customWidth="1"/>
    <col min="15372" max="15372" width="14" style="4" customWidth="1"/>
    <col min="15373" max="15373" width="13.7109375" style="4" customWidth="1"/>
    <col min="15374" max="15609" width="11.42578125" style="4"/>
    <col min="15610" max="15610" width="35.85546875" style="4" customWidth="1"/>
    <col min="15611" max="15611" width="23.42578125" style="4" customWidth="1"/>
    <col min="15612" max="15612" width="18.85546875" style="4" customWidth="1"/>
    <col min="15613" max="15613" width="16.28515625" style="4" customWidth="1"/>
    <col min="15614" max="15614" width="19.140625" style="4" bestFit="1" customWidth="1"/>
    <col min="15615" max="15615" width="11.42578125" style="4"/>
    <col min="15616" max="15616" width="13.28515625" style="4" customWidth="1"/>
    <col min="15617" max="15620" width="15.7109375" style="4" customWidth="1"/>
    <col min="15621" max="15621" width="16.28515625" style="4" customWidth="1"/>
    <col min="15622" max="15624" width="15.42578125" style="4" customWidth="1"/>
    <col min="15625" max="15625" width="12.42578125" style="4" customWidth="1"/>
    <col min="15626" max="15626" width="14.7109375" style="4" bestFit="1" customWidth="1"/>
    <col min="15627" max="15627" width="14.7109375" style="4" customWidth="1"/>
    <col min="15628" max="15628" width="14" style="4" customWidth="1"/>
    <col min="15629" max="15629" width="13.7109375" style="4" customWidth="1"/>
    <col min="15630" max="15865" width="11.42578125" style="4"/>
    <col min="15866" max="15866" width="35.85546875" style="4" customWidth="1"/>
    <col min="15867" max="15867" width="23.42578125" style="4" customWidth="1"/>
    <col min="15868" max="15868" width="18.85546875" style="4" customWidth="1"/>
    <col min="15869" max="15869" width="16.28515625" style="4" customWidth="1"/>
    <col min="15870" max="15870" width="19.140625" style="4" bestFit="1" customWidth="1"/>
    <col min="15871" max="15871" width="11.42578125" style="4"/>
    <col min="15872" max="15872" width="13.28515625" style="4" customWidth="1"/>
    <col min="15873" max="15876" width="15.7109375" style="4" customWidth="1"/>
    <col min="15877" max="15877" width="16.28515625" style="4" customWidth="1"/>
    <col min="15878" max="15880" width="15.42578125" style="4" customWidth="1"/>
    <col min="15881" max="15881" width="12.42578125" style="4" customWidth="1"/>
    <col min="15882" max="15882" width="14.7109375" style="4" bestFit="1" customWidth="1"/>
    <col min="15883" max="15883" width="14.7109375" style="4" customWidth="1"/>
    <col min="15884" max="15884" width="14" style="4" customWidth="1"/>
    <col min="15885" max="15885" width="13.7109375" style="4" customWidth="1"/>
    <col min="15886" max="16121" width="11.42578125" style="4"/>
    <col min="16122" max="16122" width="35.85546875" style="4" customWidth="1"/>
    <col min="16123" max="16123" width="23.42578125" style="4" customWidth="1"/>
    <col min="16124" max="16124" width="18.85546875" style="4" customWidth="1"/>
    <col min="16125" max="16125" width="16.28515625" style="4" customWidth="1"/>
    <col min="16126" max="16126" width="19.140625" style="4" bestFit="1" customWidth="1"/>
    <col min="16127" max="16127" width="11.42578125" style="4"/>
    <col min="16128" max="16128" width="13.28515625" style="4" customWidth="1"/>
    <col min="16129" max="16132" width="15.7109375" style="4" customWidth="1"/>
    <col min="16133" max="16133" width="16.28515625" style="4" customWidth="1"/>
    <col min="16134" max="16136" width="15.42578125" style="4" customWidth="1"/>
    <col min="16137" max="16137" width="12.42578125" style="4" customWidth="1"/>
    <col min="16138" max="16138" width="14.7109375" style="4" bestFit="1" customWidth="1"/>
    <col min="16139" max="16139" width="14.7109375" style="4" customWidth="1"/>
    <col min="16140" max="16140" width="14" style="4" customWidth="1"/>
    <col min="16141" max="16141" width="13.7109375" style="4" customWidth="1"/>
    <col min="16142" max="16384" width="11.42578125" style="4"/>
  </cols>
  <sheetData>
    <row r="1" spans="2:27" ht="24.75" customHeight="1" x14ac:dyDescent="0.25">
      <c r="B1" s="5"/>
      <c r="C1" s="5"/>
      <c r="D1" s="5"/>
      <c r="E1" s="5"/>
      <c r="F1" s="70"/>
      <c r="G1" s="4"/>
      <c r="H1" s="6"/>
      <c r="J1" s="72"/>
      <c r="K1" s="67"/>
      <c r="L1" s="68"/>
      <c r="M1" s="69"/>
      <c r="N1" s="13"/>
      <c r="O1" s="13"/>
    </row>
    <row r="2" spans="2:27" ht="19.5" customHeight="1" x14ac:dyDescent="0.25">
      <c r="B2" s="10" t="s">
        <v>71</v>
      </c>
      <c r="C2" s="11">
        <v>6.54E-2</v>
      </c>
      <c r="D2" s="95"/>
      <c r="E2" s="95"/>
      <c r="F2" s="70"/>
      <c r="G2" s="4"/>
      <c r="H2" s="280"/>
      <c r="I2" s="280"/>
      <c r="J2" s="72"/>
      <c r="K2" s="67"/>
      <c r="L2" s="68"/>
      <c r="M2" s="13"/>
      <c r="N2" s="13"/>
      <c r="O2" s="13"/>
    </row>
    <row r="3" spans="2:27" ht="19.5" customHeight="1" x14ac:dyDescent="0.25">
      <c r="B3" s="10" t="s">
        <v>72</v>
      </c>
      <c r="C3" s="11">
        <v>6.3500000000000001E-2</v>
      </c>
      <c r="D3" s="95"/>
      <c r="E3" s="95"/>
      <c r="F3" s="182"/>
      <c r="G3" s="4"/>
      <c r="H3" s="184"/>
      <c r="J3" s="72"/>
      <c r="K3" s="67"/>
      <c r="L3" s="68"/>
      <c r="M3" s="13"/>
      <c r="N3" s="13"/>
      <c r="O3" s="13"/>
    </row>
    <row r="4" spans="2:27" ht="17.100000000000001" customHeight="1" x14ac:dyDescent="0.25">
      <c r="B4" s="42" t="s">
        <v>10</v>
      </c>
      <c r="C4" s="8">
        <f>4/1000</f>
        <v>4.0000000000000001E-3</v>
      </c>
      <c r="F4" s="182"/>
      <c r="G4" s="4"/>
      <c r="H4" s="184"/>
      <c r="J4" s="72"/>
      <c r="K4" s="67"/>
      <c r="L4" s="68"/>
      <c r="M4" s="71"/>
      <c r="N4" s="13"/>
      <c r="O4" s="13"/>
    </row>
    <row r="5" spans="2:27" ht="17.100000000000001" customHeight="1" x14ac:dyDescent="0.25">
      <c r="B5" s="22" t="s">
        <v>55</v>
      </c>
      <c r="C5" s="85">
        <f>E31</f>
        <v>1.9512500000000002E-2</v>
      </c>
      <c r="D5" s="94"/>
      <c r="E5" s="94"/>
      <c r="F5" s="182"/>
      <c r="G5" s="4"/>
      <c r="H5" s="184"/>
      <c r="J5" s="72"/>
      <c r="K5" s="67"/>
      <c r="L5" s="68"/>
      <c r="M5" s="71"/>
      <c r="N5" s="13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7" ht="17.100000000000001" customHeight="1" x14ac:dyDescent="0.25">
      <c r="B6" s="22" t="s">
        <v>56</v>
      </c>
      <c r="C6" s="85">
        <v>2.0000000000000001E-4</v>
      </c>
      <c r="D6" s="94"/>
      <c r="E6" s="94"/>
      <c r="F6" s="183"/>
      <c r="G6" s="183"/>
      <c r="H6" s="183"/>
      <c r="I6" s="92"/>
      <c r="J6" s="72"/>
      <c r="K6" s="67"/>
      <c r="L6" s="68"/>
      <c r="M6" s="71"/>
      <c r="N6" s="13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7" ht="17.100000000000001" customHeight="1" x14ac:dyDescent="0.25">
      <c r="B7"/>
      <c r="C7" s="87"/>
      <c r="D7" s="94"/>
      <c r="E7" s="94"/>
      <c r="F7" s="70"/>
      <c r="G7" s="86"/>
      <c r="H7" s="73"/>
      <c r="I7" s="72"/>
      <c r="J7" s="72"/>
      <c r="K7" s="67"/>
      <c r="L7" s="68"/>
      <c r="M7" s="71"/>
      <c r="N7" s="13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7" ht="17.100000000000001" customHeight="1" thickBot="1" x14ac:dyDescent="0.3">
      <c r="B8" s="280" t="s">
        <v>34</v>
      </c>
      <c r="C8" s="280"/>
      <c r="D8" s="94"/>
      <c r="E8" s="94"/>
      <c r="F8" s="70"/>
      <c r="G8" s="86"/>
      <c r="H8" s="73"/>
      <c r="I8" s="72"/>
      <c r="J8" s="72"/>
      <c r="K8" s="67"/>
      <c r="L8" s="68"/>
      <c r="M8" s="71"/>
      <c r="N8" s="13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7" ht="17.100000000000001" customHeight="1" thickBot="1" x14ac:dyDescent="0.3">
      <c r="B9" s="124" t="s">
        <v>35</v>
      </c>
      <c r="C9" s="125" t="s">
        <v>36</v>
      </c>
      <c r="D9" s="94"/>
      <c r="E9" s="94"/>
      <c r="F9" s="70"/>
      <c r="G9" s="86"/>
      <c r="H9" s="73"/>
      <c r="I9" s="72"/>
      <c r="J9" s="264"/>
      <c r="K9" s="264"/>
      <c r="L9" s="264"/>
      <c r="M9" s="265"/>
      <c r="N9" s="26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2:27" ht="17.100000000000001" customHeight="1" thickBot="1" x14ac:dyDescent="0.3">
      <c r="B10" s="126" t="s">
        <v>64</v>
      </c>
      <c r="C10" s="127">
        <v>0.35</v>
      </c>
      <c r="D10" s="94"/>
      <c r="E10" s="94"/>
      <c r="F10" s="70"/>
      <c r="G10" s="86"/>
      <c r="H10" s="73"/>
      <c r="I10" s="72"/>
      <c r="J10" s="72"/>
      <c r="K10" s="67"/>
      <c r="L10" s="68"/>
      <c r="M10" s="71"/>
      <c r="N10" s="13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2:27" ht="17.100000000000001" customHeight="1" x14ac:dyDescent="0.25">
      <c r="B11"/>
      <c r="C11" s="87"/>
      <c r="D11" s="94"/>
      <c r="E11" s="94"/>
      <c r="F11" s="70"/>
      <c r="G11" s="86"/>
      <c r="H11" s="73"/>
      <c r="I11" s="72"/>
      <c r="J11" s="72"/>
      <c r="K11" s="67"/>
      <c r="L11" s="68"/>
      <c r="M11" s="71"/>
      <c r="N11" s="13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2:27" ht="17.100000000000001" customHeight="1" x14ac:dyDescent="0.25">
      <c r="B12" s="128"/>
      <c r="C12" s="129">
        <v>2013</v>
      </c>
      <c r="D12" s="129">
        <v>2014</v>
      </c>
      <c r="E12" s="129">
        <v>2015</v>
      </c>
      <c r="F12" s="129">
        <v>2016</v>
      </c>
      <c r="G12" s="129">
        <v>2017</v>
      </c>
      <c r="H12" s="129">
        <v>2018</v>
      </c>
      <c r="I12" s="129">
        <v>2019</v>
      </c>
      <c r="J12" s="129">
        <v>2020</v>
      </c>
      <c r="K12" s="129">
        <v>2021</v>
      </c>
      <c r="L12" s="129">
        <v>2022</v>
      </c>
      <c r="M12" s="129">
        <v>2023</v>
      </c>
      <c r="N12" s="129">
        <v>2024</v>
      </c>
      <c r="O12" s="129">
        <v>2025</v>
      </c>
      <c r="P12" s="129">
        <v>2026</v>
      </c>
      <c r="Q12" s="129">
        <v>2027</v>
      </c>
      <c r="R12" s="129">
        <v>2028</v>
      </c>
      <c r="S12" s="129">
        <v>2029</v>
      </c>
      <c r="T12" s="129">
        <v>2030</v>
      </c>
      <c r="U12" s="129">
        <v>2031</v>
      </c>
      <c r="V12" s="129">
        <v>2032</v>
      </c>
      <c r="W12" s="129">
        <v>2033</v>
      </c>
      <c r="X12" s="130" t="s">
        <v>74</v>
      </c>
      <c r="Y12" s="130" t="s">
        <v>76</v>
      </c>
      <c r="Z12" s="144" t="s">
        <v>75</v>
      </c>
      <c r="AA12" s="6"/>
    </row>
    <row r="13" spans="2:27" ht="17.100000000000001" customHeight="1" x14ac:dyDescent="0.25">
      <c r="B13" s="131" t="s">
        <v>68</v>
      </c>
      <c r="C13" s="132">
        <v>1.9400000000000001E-2</v>
      </c>
      <c r="D13" s="132">
        <v>3.6600000000000001E-2</v>
      </c>
      <c r="E13" s="133">
        <v>6.7699999999999996E-2</v>
      </c>
      <c r="F13" s="132">
        <v>5.7500000000000002E-2</v>
      </c>
      <c r="G13" s="132">
        <v>4.0899999999999999E-2</v>
      </c>
      <c r="H13" s="132">
        <v>3.1800000000000002E-2</v>
      </c>
      <c r="I13" s="132">
        <v>3.7999999999999999E-2</v>
      </c>
      <c r="J13" s="132">
        <v>1.61E-2</v>
      </c>
      <c r="K13" s="132">
        <v>5.62E-2</v>
      </c>
      <c r="L13" s="134">
        <v>0.13120000000000001</v>
      </c>
      <c r="M13" s="134">
        <v>0.105</v>
      </c>
      <c r="N13" s="134">
        <v>8.5000000000000006E-2</v>
      </c>
      <c r="O13" s="134">
        <v>7.4999999999999997E-2</v>
      </c>
      <c r="P13" s="134">
        <v>6.5000000000000002E-2</v>
      </c>
      <c r="Q13" s="134">
        <v>0.05</v>
      </c>
      <c r="R13" s="134">
        <v>0.04</v>
      </c>
      <c r="S13" s="134">
        <v>0.04</v>
      </c>
      <c r="T13" s="134">
        <v>0.04</v>
      </c>
      <c r="U13" s="134">
        <v>0.04</v>
      </c>
      <c r="V13" s="134">
        <v>0.04</v>
      </c>
      <c r="W13" s="134">
        <v>0.04</v>
      </c>
      <c r="X13" s="135">
        <f>AVERAGE(C13:W13)</f>
        <v>5.3114285714285725E-2</v>
      </c>
      <c r="Y13" s="178">
        <f>AVERAGE(C13:L13)</f>
        <v>4.9539999999999994E-2</v>
      </c>
      <c r="Z13" s="145">
        <f>AVERAGE(J13:L13)</f>
        <v>6.7833333333333343E-2</v>
      </c>
      <c r="AA13" s="6"/>
    </row>
    <row r="14" spans="2:27" ht="17.100000000000001" customHeight="1" x14ac:dyDescent="0.25">
      <c r="B14" s="131" t="s">
        <v>69</v>
      </c>
      <c r="C14" s="132">
        <v>4.02E-2</v>
      </c>
      <c r="D14" s="132">
        <v>4.4999999999999998E-2</v>
      </c>
      <c r="E14" s="133">
        <v>4.5999999999999999E-2</v>
      </c>
      <c r="F14" s="132">
        <v>7.0000000000000007E-2</v>
      </c>
      <c r="G14" s="132">
        <v>7.0000000000000007E-2</v>
      </c>
      <c r="H14" s="132">
        <v>5.8999999999999997E-2</v>
      </c>
      <c r="I14" s="132">
        <v>0.06</v>
      </c>
      <c r="J14" s="132">
        <v>3.5000000000000003E-2</v>
      </c>
      <c r="K14" s="132">
        <v>0.1007</v>
      </c>
      <c r="L14" s="134">
        <v>0.16</v>
      </c>
      <c r="M14" s="134">
        <v>0.115</v>
      </c>
      <c r="N14" s="134">
        <v>0.105</v>
      </c>
      <c r="O14" s="134">
        <v>0.08</v>
      </c>
      <c r="P14" s="134">
        <v>7.0000000000000007E-2</v>
      </c>
      <c r="Q14" s="134">
        <v>0.06</v>
      </c>
      <c r="R14" s="134">
        <v>0.05</v>
      </c>
      <c r="S14" s="134">
        <v>0.05</v>
      </c>
      <c r="T14" s="134">
        <v>0.05</v>
      </c>
      <c r="U14" s="134">
        <v>0.05</v>
      </c>
      <c r="V14" s="134">
        <v>0.05</v>
      </c>
      <c r="W14" s="134">
        <v>0.05</v>
      </c>
      <c r="X14" s="135">
        <f t="shared" ref="X14:X15" si="0">AVERAGE(C14:W14)</f>
        <v>6.7423809523809539E-2</v>
      </c>
      <c r="Y14" s="135">
        <f>AVERAGE(C14:L14)</f>
        <v>6.8590000000000012E-2</v>
      </c>
      <c r="Z14" s="145">
        <f>AVERAGE(J14:L14)</f>
        <v>9.856666666666665E-2</v>
      </c>
      <c r="AA14" s="6"/>
    </row>
    <row r="15" spans="2:27" ht="17.100000000000001" customHeight="1" x14ac:dyDescent="0.25">
      <c r="B15" s="131" t="s">
        <v>70</v>
      </c>
      <c r="C15" s="132">
        <v>4.9000000000000002E-2</v>
      </c>
      <c r="D15" s="132">
        <v>4.3999999999999997E-2</v>
      </c>
      <c r="E15" s="133">
        <v>3.1E-2</v>
      </c>
      <c r="F15" s="132">
        <v>0.02</v>
      </c>
      <c r="G15" s="132">
        <v>1.7999999999999999E-2</v>
      </c>
      <c r="H15" s="132">
        <v>2.7E-2</v>
      </c>
      <c r="I15" s="132">
        <v>3.3000000000000002E-2</v>
      </c>
      <c r="J15" s="132">
        <v>-6.8000000000000005E-2</v>
      </c>
      <c r="K15" s="134">
        <v>0.106</v>
      </c>
      <c r="L15" s="134">
        <v>7.4999999999999997E-2</v>
      </c>
      <c r="M15" s="134">
        <v>0.01</v>
      </c>
      <c r="N15" s="134">
        <v>1.4999999999999999E-2</v>
      </c>
      <c r="O15" s="134">
        <v>0.03</v>
      </c>
      <c r="P15" s="134">
        <v>0.03</v>
      </c>
      <c r="Q15" s="134">
        <v>0.03</v>
      </c>
      <c r="R15" s="134">
        <v>0.03</v>
      </c>
      <c r="S15" s="134">
        <v>0.03</v>
      </c>
      <c r="T15" s="134">
        <v>0.03</v>
      </c>
      <c r="U15" s="134">
        <v>0.03</v>
      </c>
      <c r="V15" s="134">
        <v>0.03</v>
      </c>
      <c r="W15" s="134">
        <v>0.03</v>
      </c>
      <c r="X15" s="135">
        <f t="shared" si="0"/>
        <v>3.0000000000000009E-2</v>
      </c>
      <c r="Y15" s="135">
        <f>AVERAGE(C15:L15)</f>
        <v>3.3499999999999995E-2</v>
      </c>
      <c r="Z15" s="145">
        <f>AVERAGE(J15:L15)</f>
        <v>3.7666666666666661E-2</v>
      </c>
      <c r="AA15" s="6"/>
    </row>
    <row r="16" spans="2:27" ht="17.100000000000001" customHeight="1" x14ac:dyDescent="0.25">
      <c r="B16" s="131" t="s">
        <v>73</v>
      </c>
      <c r="C16" s="132">
        <v>4.1599999999999998E-2</v>
      </c>
      <c r="D16" s="132">
        <v>3.9899999999999998E-2</v>
      </c>
      <c r="E16" s="133">
        <v>4.4600000000000001E-2</v>
      </c>
      <c r="F16" s="132">
        <v>6.54E-2</v>
      </c>
      <c r="G16" s="132">
        <v>5.8500000000000003E-2</v>
      </c>
      <c r="H16" s="132">
        <v>4.6199999999999998E-2</v>
      </c>
      <c r="I16" s="132">
        <v>4.3999999999999997E-2</v>
      </c>
      <c r="J16" s="132">
        <v>3.3599999999999998E-2</v>
      </c>
      <c r="K16" s="134">
        <v>2.0299999999999999E-2</v>
      </c>
      <c r="L16" s="134">
        <v>0.12909999999999999</v>
      </c>
      <c r="M16" s="134">
        <v>0.12</v>
      </c>
      <c r="N16" s="134">
        <v>0.09</v>
      </c>
      <c r="O16" s="134">
        <v>0.08</v>
      </c>
      <c r="P16" s="134">
        <v>7.0000000000000007E-2</v>
      </c>
      <c r="Q16" s="134">
        <v>0.06</v>
      </c>
      <c r="R16" s="134">
        <v>0.05</v>
      </c>
      <c r="S16" s="134">
        <v>0.04</v>
      </c>
      <c r="T16" s="134">
        <v>3.6000000000000004E-2</v>
      </c>
      <c r="U16" s="134">
        <v>3.6000000000000004E-2</v>
      </c>
      <c r="V16" s="134">
        <v>3.6000000000000004E-2</v>
      </c>
      <c r="W16" s="134">
        <v>3.6000000000000004E-2</v>
      </c>
      <c r="X16" s="135">
        <f>AVERAGE(C16:W16)</f>
        <v>5.6057142857142868E-2</v>
      </c>
      <c r="Y16" s="135">
        <f>AVERAGE(C16:L16)</f>
        <v>5.2319999999999998E-2</v>
      </c>
      <c r="Z16" s="145">
        <f>AVERAGE(J16:L16)</f>
        <v>6.0999999999999999E-2</v>
      </c>
      <c r="AA16" s="6"/>
    </row>
    <row r="17" spans="2:163" ht="17.100000000000001" customHeight="1" x14ac:dyDescent="0.25">
      <c r="B17" s="136"/>
      <c r="C17" s="137"/>
      <c r="D17" s="138"/>
      <c r="E17" s="139"/>
      <c r="F17" s="138"/>
      <c r="G17" s="138"/>
      <c r="H17" s="138"/>
      <c r="I17" s="138"/>
      <c r="J17" s="138"/>
      <c r="K17" s="140"/>
      <c r="L17" s="114"/>
      <c r="M17" s="114"/>
      <c r="N17" s="141"/>
      <c r="O17" s="142"/>
      <c r="P17" s="114"/>
      <c r="Q17" s="114"/>
      <c r="R17" s="114"/>
      <c r="S17" s="114"/>
      <c r="T17" s="114"/>
      <c r="U17" s="114"/>
      <c r="V17" s="114"/>
      <c r="W17" s="114"/>
      <c r="X17" s="143"/>
      <c r="Y17" s="143"/>
      <c r="Z17" s="146"/>
      <c r="AA17" s="6"/>
    </row>
    <row r="18" spans="2:163" ht="17.100000000000001" customHeight="1" x14ac:dyDescent="0.25">
      <c r="B18"/>
      <c r="C18" s="94"/>
      <c r="D18" s="94"/>
      <c r="E18" s="94"/>
      <c r="F18" s="70"/>
      <c r="G18" s="86"/>
      <c r="H18" s="73"/>
      <c r="I18" s="72"/>
      <c r="J18" s="72"/>
      <c r="K18" s="67"/>
      <c r="L18" s="68"/>
      <c r="M18" s="71"/>
      <c r="N18" s="13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spans="2:163" ht="17.100000000000001" customHeight="1" x14ac:dyDescent="0.25">
      <c r="B19" s="111"/>
      <c r="C19" s="115">
        <v>2017</v>
      </c>
      <c r="D19" s="115">
        <v>2018</v>
      </c>
      <c r="E19" s="115">
        <v>2019</v>
      </c>
      <c r="F19" s="115">
        <v>2020</v>
      </c>
      <c r="G19" s="115">
        <v>2021</v>
      </c>
      <c r="H19" s="115">
        <v>2022</v>
      </c>
      <c r="I19" s="115">
        <v>2023</v>
      </c>
      <c r="J19" s="115">
        <v>2024</v>
      </c>
      <c r="K19" s="115">
        <v>2025</v>
      </c>
      <c r="L19" s="115">
        <v>2026</v>
      </c>
      <c r="M19" s="115">
        <v>2027</v>
      </c>
      <c r="N19" s="115">
        <v>2028</v>
      </c>
      <c r="O19" s="115">
        <v>2029</v>
      </c>
      <c r="P19" s="115">
        <v>2030</v>
      </c>
      <c r="Q19" s="115">
        <v>2031</v>
      </c>
      <c r="R19" s="115">
        <v>2032</v>
      </c>
      <c r="S19" s="172">
        <v>2033</v>
      </c>
      <c r="T19" s="6"/>
      <c r="U19" s="6"/>
      <c r="V19" s="6"/>
      <c r="W19" s="6"/>
      <c r="X19" s="6"/>
      <c r="Y19" s="6"/>
      <c r="Z19" s="6"/>
      <c r="AA19" s="6"/>
    </row>
    <row r="20" spans="2:163" ht="17.100000000000001" customHeight="1" x14ac:dyDescent="0.25">
      <c r="B20" s="112" t="s">
        <v>32</v>
      </c>
      <c r="C20" s="87"/>
      <c r="D20" s="110">
        <f>'PyG Resumen Histórico'!H4</f>
        <v>1.4566620063918199</v>
      </c>
      <c r="E20" s="110">
        <f>'PyG Resumen Histórico'!I4</f>
        <v>9.1893191687352466E-2</v>
      </c>
      <c r="F20" s="110">
        <f>'PyG Resumen Histórico'!J4</f>
        <v>-0.47738605299512349</v>
      </c>
      <c r="G20" s="110">
        <f>'PyG Resumen Histórico'!K4</f>
        <v>1.176449391791448</v>
      </c>
      <c r="H20" s="110">
        <f>'PyG Resumen Histórico'!L4</f>
        <v>0.42238946246495296</v>
      </c>
      <c r="I20" s="110">
        <v>0.29970000000000002</v>
      </c>
      <c r="J20" s="110">
        <f>N13</f>
        <v>8.5000000000000006E-2</v>
      </c>
      <c r="K20" s="110">
        <f t="shared" ref="K20:S20" si="1">O13</f>
        <v>7.4999999999999997E-2</v>
      </c>
      <c r="L20" s="110">
        <f t="shared" si="1"/>
        <v>6.5000000000000002E-2</v>
      </c>
      <c r="M20" s="110">
        <f t="shared" si="1"/>
        <v>0.05</v>
      </c>
      <c r="N20" s="110">
        <f t="shared" si="1"/>
        <v>0.04</v>
      </c>
      <c r="O20" s="110">
        <f t="shared" si="1"/>
        <v>0.04</v>
      </c>
      <c r="P20" s="110">
        <f t="shared" si="1"/>
        <v>0.04</v>
      </c>
      <c r="Q20" s="110">
        <f t="shared" si="1"/>
        <v>0.04</v>
      </c>
      <c r="R20" s="110">
        <f t="shared" si="1"/>
        <v>0.04</v>
      </c>
      <c r="S20" s="113">
        <f t="shared" si="1"/>
        <v>0.04</v>
      </c>
      <c r="T20" s="6"/>
      <c r="U20" s="6"/>
      <c r="V20" s="6"/>
      <c r="W20" s="6"/>
      <c r="X20" s="6"/>
      <c r="Y20" s="6"/>
      <c r="Z20" s="6"/>
      <c r="AA20" s="6"/>
    </row>
    <row r="21" spans="2:163" ht="17.100000000000001" customHeight="1" x14ac:dyDescent="0.25">
      <c r="B21" s="112" t="s">
        <v>46</v>
      </c>
      <c r="C21" s="87">
        <f>'PyG Resumen Histórico'!B5/'PyG Resumen Histórico'!B4</f>
        <v>0.57426236800728148</v>
      </c>
      <c r="D21" s="87">
        <f>'PyG Resumen Histórico'!C5/'PyG Resumen Histórico'!C4</f>
        <v>0.52575410233799735</v>
      </c>
      <c r="E21" s="87">
        <f>'PyG Resumen Histórico'!D5/'PyG Resumen Histórico'!D4</f>
        <v>0.64184705202939429</v>
      </c>
      <c r="F21" s="87">
        <f>'PyG Resumen Histórico'!E5/'PyG Resumen Histórico'!E4</f>
        <v>0.75594276925754089</v>
      </c>
      <c r="G21" s="87">
        <f>'PyG Resumen Histórico'!F5/'PyG Resumen Histórico'!F4</f>
        <v>0.70488824691768348</v>
      </c>
      <c r="H21" s="87">
        <f>'PyG Resumen Histórico'!G5/'PyG Resumen Histórico'!G4</f>
        <v>0.67734297444715663</v>
      </c>
      <c r="I21" s="110">
        <v>0.67100000000000004</v>
      </c>
      <c r="J21" s="110">
        <v>0.64100000000000001</v>
      </c>
      <c r="K21" s="110">
        <v>0.67100000000000004</v>
      </c>
      <c r="L21" s="110">
        <f t="shared" ref="L21:S21" si="2">K21</f>
        <v>0.67100000000000004</v>
      </c>
      <c r="M21" s="110">
        <f t="shared" si="2"/>
        <v>0.67100000000000004</v>
      </c>
      <c r="N21" s="110">
        <f t="shared" si="2"/>
        <v>0.67100000000000004</v>
      </c>
      <c r="O21" s="110">
        <v>0.66100000000000003</v>
      </c>
      <c r="P21" s="110">
        <f t="shared" si="2"/>
        <v>0.66100000000000003</v>
      </c>
      <c r="Q21" s="110">
        <v>0.67300000000000004</v>
      </c>
      <c r="R21" s="110">
        <f t="shared" si="2"/>
        <v>0.67300000000000004</v>
      </c>
      <c r="S21" s="113">
        <f t="shared" si="2"/>
        <v>0.67300000000000004</v>
      </c>
      <c r="T21" s="6"/>
      <c r="U21" s="6"/>
      <c r="V21" s="6"/>
      <c r="W21" s="6"/>
      <c r="X21" s="6"/>
      <c r="Y21" s="6"/>
      <c r="Z21" s="6"/>
      <c r="AA21" s="6"/>
    </row>
    <row r="22" spans="2:163" ht="17.100000000000001" customHeight="1" x14ac:dyDescent="0.25">
      <c r="B22" s="112" t="s">
        <v>88</v>
      </c>
      <c r="C22" s="87">
        <f>'PyG Resumen Histórico'!B14/'PyG Resumen Histórico'!B4</f>
        <v>3.9622244407499355E-2</v>
      </c>
      <c r="D22" s="87">
        <f>'PyG Resumen Histórico'!C14/'PyG Resumen Histórico'!C4</f>
        <v>0.19985499950940991</v>
      </c>
      <c r="E22" s="87">
        <f>'PyG Resumen Histórico'!D14/'PyG Resumen Histórico'!D4</f>
        <v>0.14930381392988618</v>
      </c>
      <c r="F22" s="87">
        <f>'PyG Resumen Histórico'!E14/'PyG Resumen Histórico'!E4</f>
        <v>0.18089654477392503</v>
      </c>
      <c r="G22" s="87">
        <f>'PyG Resumen Histórico'!F14/'PyG Resumen Histórico'!F4</f>
        <v>0.14160946521071241</v>
      </c>
      <c r="H22" s="87">
        <f>'PyG Resumen Histórico'!G14/'PyG Resumen Histórico'!G4</f>
        <v>0.19520917301379845</v>
      </c>
      <c r="I22" s="110">
        <f>AVERAGE(D22:H22)+0.4%</f>
        <v>0.1773747992875464</v>
      </c>
      <c r="J22" s="110">
        <f>I22</f>
        <v>0.1773747992875464</v>
      </c>
      <c r="K22" s="110">
        <f>J22</f>
        <v>0.1773747992875464</v>
      </c>
      <c r="L22" s="110">
        <f>AVERAGE(G22:K22)</f>
        <v>0.17378860721743</v>
      </c>
      <c r="M22" s="110">
        <f>AVERAGE(H22:L22)</f>
        <v>0.18022443561877352</v>
      </c>
      <c r="N22" s="110">
        <f t="shared" ref="N22:S22" si="3">AVERAGE(I22:M22)</f>
        <v>0.17722748813976857</v>
      </c>
      <c r="O22" s="110">
        <f t="shared" si="3"/>
        <v>0.17719802591021297</v>
      </c>
      <c r="P22" s="110">
        <f t="shared" si="3"/>
        <v>0.1771626712347463</v>
      </c>
      <c r="Q22" s="110">
        <f t="shared" si="3"/>
        <v>0.17712024562418624</v>
      </c>
      <c r="R22" s="110">
        <f t="shared" si="3"/>
        <v>0.17778657330553752</v>
      </c>
      <c r="S22" s="113">
        <f t="shared" si="3"/>
        <v>0.17729900084289033</v>
      </c>
      <c r="T22" s="6"/>
      <c r="U22" s="6"/>
      <c r="V22" s="6"/>
      <c r="W22" s="6"/>
      <c r="X22" s="6"/>
      <c r="Y22" s="6"/>
      <c r="Z22" s="6"/>
      <c r="AA22" s="6"/>
    </row>
    <row r="23" spans="2:163" ht="17.100000000000001" customHeight="1" x14ac:dyDescent="0.25">
      <c r="B23" s="112" t="s">
        <v>89</v>
      </c>
      <c r="C23" s="87">
        <f>'PyG Resumen Histórico'!B15/'PyG Resumen Histórico'!B4</f>
        <v>1.3178942937599466E-2</v>
      </c>
      <c r="D23" s="87">
        <f>'PyG Resumen Histórico'!C15/'PyG Resumen Histórico'!C4</f>
        <v>1.2057807437095468E-2</v>
      </c>
      <c r="E23" s="87">
        <f>'PyG Resumen Histórico'!D15/'PyG Resumen Histórico'!D4</f>
        <v>1.2569446018895277E-2</v>
      </c>
      <c r="F23" s="87">
        <f>'PyG Resumen Histórico'!E15/'PyG Resumen Histórico'!E4</f>
        <v>2.2098916312633367E-2</v>
      </c>
      <c r="G23" s="87">
        <f>'PyG Resumen Histórico'!F15/'PyG Resumen Histórico'!F4</f>
        <v>1.1351397414641258E-2</v>
      </c>
      <c r="H23" s="87">
        <f>'PyG Resumen Histórico'!G15/'PyG Resumen Histórico'!G4</f>
        <v>1.0559686906017366E-2</v>
      </c>
      <c r="I23" s="110">
        <f>AVERAGE(D23:H23)</f>
        <v>1.3727450817856549E-2</v>
      </c>
      <c r="J23" s="110">
        <f t="shared" ref="J23:S23" si="4">AVERAGE(E23:I23)</f>
        <v>1.4061379494008763E-2</v>
      </c>
      <c r="K23" s="110">
        <f t="shared" si="4"/>
        <v>1.4359766189031458E-2</v>
      </c>
      <c r="L23" s="110">
        <f>AVERAGE(G23:K23)</f>
        <v>1.2811936164311078E-2</v>
      </c>
      <c r="M23" s="110">
        <f t="shared" si="4"/>
        <v>1.3104043914245042E-2</v>
      </c>
      <c r="N23" s="110">
        <f t="shared" si="4"/>
        <v>1.3612915315890577E-2</v>
      </c>
      <c r="O23" s="110">
        <f t="shared" si="4"/>
        <v>1.3590008215497384E-2</v>
      </c>
      <c r="P23" s="110">
        <f t="shared" si="4"/>
        <v>1.3495733959795109E-2</v>
      </c>
      <c r="Q23" s="110">
        <f t="shared" si="4"/>
        <v>1.3322927513947837E-2</v>
      </c>
      <c r="R23" s="110">
        <f t="shared" si="4"/>
        <v>1.3425125783875188E-2</v>
      </c>
      <c r="S23" s="113">
        <f t="shared" si="4"/>
        <v>1.3489342157801218E-2</v>
      </c>
      <c r="T23" s="6"/>
      <c r="U23" s="6"/>
      <c r="V23" s="6"/>
      <c r="W23" s="6"/>
      <c r="X23" s="6"/>
      <c r="Y23" s="6"/>
      <c r="Z23" s="6"/>
      <c r="AA23" s="6"/>
    </row>
    <row r="24" spans="2:163" ht="17.100000000000001" customHeight="1" x14ac:dyDescent="0.25">
      <c r="B24" s="112" t="s">
        <v>90</v>
      </c>
      <c r="C24" s="87">
        <f>'PyG Resumen Histórico'!B16/'PyG Resumen Histórico'!B4</f>
        <v>0.29259248629763029</v>
      </c>
      <c r="D24" s="87">
        <f>'PyG Resumen Histórico'!C16/'PyG Resumen Histórico'!C4</f>
        <v>0.17153505187981538</v>
      </c>
      <c r="E24" s="87">
        <f>'PyG Resumen Histórico'!D16/'PyG Resumen Histórico'!D4</f>
        <v>0.11365997364432991</v>
      </c>
      <c r="F24" s="87">
        <f>'PyG Resumen Histórico'!E16/'PyG Resumen Histórico'!E4</f>
        <v>8.4672237854808638E-2</v>
      </c>
      <c r="G24" s="87">
        <f>'PyG Resumen Histórico'!F16/'PyG Resumen Histórico'!F4</f>
        <v>5.5054828964492583E-2</v>
      </c>
      <c r="H24" s="87">
        <f>'PyG Resumen Histórico'!G16/'PyG Resumen Histórico'!G4</f>
        <v>5.5287623645123726E-2</v>
      </c>
      <c r="I24" s="110">
        <f>AVERAGE(D24:H24)+0.1%</f>
        <v>9.7041943197714059E-2</v>
      </c>
      <c r="J24" s="110">
        <f>I24</f>
        <v>9.7041943197714059E-2</v>
      </c>
      <c r="K24" s="110">
        <f t="shared" ref="K24:S24" si="5">J24</f>
        <v>9.7041943197714059E-2</v>
      </c>
      <c r="L24" s="110">
        <f t="shared" si="5"/>
        <v>9.7041943197714059E-2</v>
      </c>
      <c r="M24" s="110">
        <f t="shared" si="5"/>
        <v>9.7041943197714059E-2</v>
      </c>
      <c r="N24" s="110">
        <f t="shared" si="5"/>
        <v>9.7041943197714059E-2</v>
      </c>
      <c r="O24" s="110">
        <f t="shared" si="5"/>
        <v>9.7041943197714059E-2</v>
      </c>
      <c r="P24" s="110">
        <f t="shared" si="5"/>
        <v>9.7041943197714059E-2</v>
      </c>
      <c r="Q24" s="110">
        <f t="shared" si="5"/>
        <v>9.7041943197714059E-2</v>
      </c>
      <c r="R24" s="110">
        <f t="shared" si="5"/>
        <v>9.7041943197714059E-2</v>
      </c>
      <c r="S24" s="113">
        <f t="shared" si="5"/>
        <v>9.7041943197714059E-2</v>
      </c>
      <c r="T24" s="6"/>
      <c r="U24" s="6"/>
      <c r="V24" s="6"/>
      <c r="W24" s="6"/>
      <c r="X24" s="6"/>
      <c r="Y24" s="6"/>
      <c r="Z24" s="6"/>
      <c r="AA24" s="6"/>
    </row>
    <row r="25" spans="2:163" ht="17.100000000000001" customHeight="1" x14ac:dyDescent="0.25">
      <c r="B25" s="121"/>
      <c r="C25" s="173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5"/>
      <c r="P25" s="175"/>
      <c r="Q25" s="175"/>
      <c r="R25" s="175"/>
      <c r="S25" s="176"/>
      <c r="T25" s="6"/>
      <c r="U25" s="6"/>
      <c r="V25" s="6"/>
      <c r="W25" s="6"/>
      <c r="X25" s="6"/>
      <c r="Y25" s="6"/>
      <c r="Z25" s="6"/>
      <c r="AA25" s="6"/>
    </row>
    <row r="26" spans="2:163" ht="21" customHeight="1" x14ac:dyDescent="0.25">
      <c r="F26" s="70"/>
      <c r="G26" s="66"/>
      <c r="H26" s="73"/>
      <c r="J26" s="91"/>
      <c r="K26" s="67"/>
      <c r="L26" s="68"/>
      <c r="M26" s="71"/>
      <c r="N26" s="12"/>
    </row>
    <row r="27" spans="2:163" ht="21" customHeight="1" x14ac:dyDescent="0.25">
      <c r="B27" s="185" t="s">
        <v>91</v>
      </c>
      <c r="C27" s="186" t="s">
        <v>92</v>
      </c>
      <c r="D27" s="192" t="s">
        <v>93</v>
      </c>
      <c r="E27" s="193"/>
      <c r="F27" s="70"/>
      <c r="G27" s="66"/>
      <c r="H27" s="73"/>
      <c r="K27" s="67"/>
      <c r="L27" s="68"/>
      <c r="M27" s="71"/>
      <c r="N27" s="12"/>
    </row>
    <row r="28" spans="2:163" s="6" customFormat="1" ht="18" x14ac:dyDescent="0.25">
      <c r="B28" s="187">
        <v>4</v>
      </c>
      <c r="C28" s="7">
        <f>B28/$B$31</f>
        <v>0.5</v>
      </c>
      <c r="D28" s="184">
        <v>1.5900000000000001E-2</v>
      </c>
      <c r="E28" s="188">
        <f>C28*D28</f>
        <v>7.9500000000000005E-3</v>
      </c>
      <c r="F28" s="88"/>
      <c r="G28" s="66"/>
      <c r="H28" s="73"/>
      <c r="K28" s="67"/>
      <c r="L28" s="68"/>
      <c r="M28" s="71"/>
      <c r="N28" s="12"/>
      <c r="FG28" s="9"/>
    </row>
    <row r="29" spans="2:163" ht="24.75" customHeight="1" x14ac:dyDescent="0.25">
      <c r="B29" s="187">
        <v>1</v>
      </c>
      <c r="C29" s="7">
        <f t="shared" ref="C29:C30" si="6">B29/$B$31</f>
        <v>0.125</v>
      </c>
      <c r="D29" s="184">
        <v>1.9E-2</v>
      </c>
      <c r="E29" s="188">
        <f t="shared" ref="E29:E30" si="7">C29*D29</f>
        <v>2.3749999999999999E-3</v>
      </c>
      <c r="F29" s="88"/>
      <c r="G29" s="66"/>
      <c r="H29" s="73"/>
      <c r="K29" s="67"/>
      <c r="L29" s="68"/>
      <c r="M29" s="71"/>
    </row>
    <row r="30" spans="2:163" ht="14.25" x14ac:dyDescent="0.25">
      <c r="B30" s="187">
        <v>3</v>
      </c>
      <c r="C30" s="7">
        <f t="shared" si="6"/>
        <v>0.375</v>
      </c>
      <c r="D30" s="184">
        <v>2.4500000000000001E-2</v>
      </c>
      <c r="E30" s="188">
        <f t="shared" si="7"/>
        <v>9.1875000000000012E-3</v>
      </c>
      <c r="F30" s="88"/>
      <c r="G30" s="66"/>
      <c r="H30" s="73"/>
      <c r="K30" s="67"/>
      <c r="L30" s="68"/>
      <c r="M30" s="71"/>
    </row>
    <row r="31" spans="2:163" ht="14.25" x14ac:dyDescent="0.25">
      <c r="B31" s="189">
        <f>SUM(B28:B30)</f>
        <v>8</v>
      </c>
      <c r="C31" s="191">
        <f>SUM(C28:C30)</f>
        <v>1</v>
      </c>
      <c r="D31" s="190"/>
      <c r="E31" s="194">
        <f>SUM(E28:E30)</f>
        <v>1.9512500000000002E-2</v>
      </c>
      <c r="F31" s="88"/>
      <c r="G31" s="66"/>
      <c r="H31" s="73"/>
      <c r="K31" s="67"/>
      <c r="L31" s="68"/>
      <c r="M31" s="71"/>
    </row>
    <row r="32" spans="2:163" ht="14.25" x14ac:dyDescent="0.25">
      <c r="B32" s="70"/>
      <c r="C32" s="88"/>
      <c r="D32" s="88"/>
      <c r="E32" s="88"/>
      <c r="F32" s="88"/>
      <c r="G32" s="66"/>
      <c r="H32" s="73"/>
      <c r="K32" s="67"/>
      <c r="L32" s="68"/>
      <c r="M32" s="71"/>
    </row>
    <row r="33" spans="2:13" ht="14.25" x14ac:dyDescent="0.25">
      <c r="B33" s="70"/>
      <c r="C33" s="88"/>
      <c r="D33" s="88"/>
      <c r="E33" s="88"/>
      <c r="F33" s="88"/>
      <c r="G33" s="66"/>
      <c r="H33" s="73"/>
      <c r="K33" s="67"/>
      <c r="L33" s="68"/>
      <c r="M33" s="71"/>
    </row>
    <row r="34" spans="2:13" ht="14.25" x14ac:dyDescent="0.25">
      <c r="B34" s="70"/>
      <c r="C34" s="88"/>
      <c r="D34" s="88"/>
      <c r="E34" s="88"/>
      <c r="F34" s="88"/>
      <c r="G34" s="66"/>
      <c r="H34" s="73"/>
      <c r="J34" s="91"/>
      <c r="K34" s="67"/>
      <c r="L34" s="68"/>
      <c r="M34" s="71"/>
    </row>
    <row r="35" spans="2:13" ht="14.25" x14ac:dyDescent="0.25">
      <c r="B35" s="70"/>
      <c r="C35" s="88"/>
      <c r="D35" s="88"/>
      <c r="E35" s="88"/>
      <c r="F35" s="88"/>
      <c r="G35" s="66"/>
      <c r="H35" s="73"/>
      <c r="J35" s="91"/>
      <c r="K35" s="67"/>
      <c r="L35" s="68"/>
      <c r="M35" s="71"/>
    </row>
    <row r="36" spans="2:13" ht="14.25" x14ac:dyDescent="0.25">
      <c r="F36" s="70"/>
      <c r="G36" s="66"/>
      <c r="H36" s="73"/>
      <c r="J36" s="91"/>
      <c r="K36" s="67"/>
      <c r="L36" s="68"/>
      <c r="M36" s="71"/>
    </row>
    <row r="37" spans="2:13" ht="14.25" x14ac:dyDescent="0.25">
      <c r="B37" s="7"/>
      <c r="C37" s="74"/>
      <c r="D37" s="74"/>
      <c r="E37" s="74"/>
      <c r="F37" s="90"/>
      <c r="G37" s="66"/>
      <c r="H37" s="73"/>
      <c r="J37" s="91"/>
      <c r="K37" s="67"/>
      <c r="L37" s="68"/>
      <c r="M37" s="71"/>
    </row>
    <row r="38" spans="2:13" ht="14.25" x14ac:dyDescent="0.25">
      <c r="B38" s="16"/>
      <c r="C38" s="89"/>
      <c r="D38" s="89"/>
      <c r="E38" s="89"/>
      <c r="F38" s="70"/>
      <c r="G38" s="66"/>
      <c r="H38" s="73"/>
      <c r="J38" s="91"/>
      <c r="K38" s="67"/>
      <c r="L38" s="68"/>
      <c r="M38" s="71"/>
    </row>
    <row r="39" spans="2:13" ht="14.25" x14ac:dyDescent="0.25">
      <c r="B39" s="92"/>
      <c r="F39" s="70"/>
      <c r="G39" s="66"/>
      <c r="H39" s="73"/>
      <c r="J39" s="91"/>
      <c r="K39" s="67"/>
      <c r="L39" s="68"/>
      <c r="M39" s="71"/>
    </row>
    <row r="40" spans="2:13" ht="14.25" x14ac:dyDescent="0.25">
      <c r="F40" s="70"/>
      <c r="G40" s="66"/>
      <c r="H40" s="73"/>
      <c r="J40" s="91"/>
      <c r="K40" s="67"/>
      <c r="L40" s="68"/>
      <c r="M40" s="71"/>
    </row>
    <row r="41" spans="2:13" ht="14.25" x14ac:dyDescent="0.25">
      <c r="F41" s="70"/>
      <c r="G41" s="66"/>
      <c r="H41" s="73"/>
      <c r="J41" s="91"/>
      <c r="K41" s="67"/>
      <c r="L41" s="68"/>
      <c r="M41" s="71"/>
    </row>
    <row r="42" spans="2:13" ht="14.25" x14ac:dyDescent="0.25">
      <c r="F42" s="70"/>
      <c r="G42" s="66"/>
      <c r="H42" s="73"/>
      <c r="J42" s="91"/>
      <c r="K42" s="67"/>
      <c r="L42" s="68"/>
      <c r="M42" s="71"/>
    </row>
    <row r="43" spans="2:13" ht="14.25" x14ac:dyDescent="0.25">
      <c r="B43" s="7"/>
      <c r="F43" s="70"/>
      <c r="G43" s="66"/>
      <c r="H43" s="73"/>
      <c r="J43" s="91"/>
      <c r="K43" s="67"/>
      <c r="L43" s="68"/>
      <c r="M43" s="71"/>
    </row>
    <row r="44" spans="2:13" ht="14.25" x14ac:dyDescent="0.25">
      <c r="B44" s="24"/>
      <c r="F44" s="70"/>
      <c r="G44" s="66"/>
      <c r="H44" s="73"/>
      <c r="J44" s="91"/>
      <c r="K44" s="67"/>
      <c r="L44" s="68"/>
      <c r="M44" s="71"/>
    </row>
    <row r="45" spans="2:13" ht="14.25" x14ac:dyDescent="0.25">
      <c r="F45" s="70"/>
      <c r="G45" s="66"/>
      <c r="H45" s="73"/>
      <c r="J45" s="281"/>
      <c r="K45" s="67"/>
      <c r="L45" s="68"/>
      <c r="M45" s="71"/>
    </row>
    <row r="46" spans="2:13" ht="14.25" x14ac:dyDescent="0.25">
      <c r="F46" s="70"/>
      <c r="G46" s="66"/>
      <c r="H46" s="73"/>
      <c r="J46" s="281"/>
      <c r="K46" s="67"/>
      <c r="L46" s="68"/>
      <c r="M46" s="71"/>
    </row>
    <row r="47" spans="2:13" ht="14.25" x14ac:dyDescent="0.25">
      <c r="F47" s="70"/>
      <c r="G47" s="66"/>
      <c r="H47" s="73"/>
      <c r="J47" s="281"/>
      <c r="K47" s="67"/>
      <c r="L47" s="68"/>
      <c r="M47" s="71"/>
    </row>
    <row r="48" spans="2:13" ht="14.25" x14ac:dyDescent="0.25">
      <c r="F48" s="70"/>
      <c r="G48" s="66"/>
      <c r="H48" s="73"/>
      <c r="J48" s="281"/>
      <c r="K48" s="67"/>
      <c r="L48" s="68"/>
      <c r="M48" s="71"/>
    </row>
    <row r="49" spans="6:13" ht="14.25" x14ac:dyDescent="0.25">
      <c r="F49" s="70"/>
      <c r="G49" s="66"/>
      <c r="H49" s="73"/>
      <c r="J49" s="281"/>
      <c r="K49" s="67"/>
      <c r="L49" s="68"/>
      <c r="M49" s="71"/>
    </row>
    <row r="50" spans="6:13" ht="14.25" x14ac:dyDescent="0.25">
      <c r="F50" s="70"/>
      <c r="G50" s="66"/>
      <c r="H50" s="73"/>
      <c r="J50" s="281"/>
      <c r="K50" s="67"/>
      <c r="L50" s="68"/>
      <c r="M50" s="71"/>
    </row>
    <row r="51" spans="6:13" ht="14.25" x14ac:dyDescent="0.25">
      <c r="F51" s="70"/>
      <c r="G51" s="66"/>
      <c r="H51" s="73"/>
      <c r="J51" s="281"/>
      <c r="K51" s="67"/>
      <c r="L51" s="68"/>
      <c r="M51" s="71"/>
    </row>
    <row r="52" spans="6:13" ht="14.25" x14ac:dyDescent="0.25">
      <c r="F52" s="70"/>
      <c r="G52" s="66"/>
      <c r="H52" s="73"/>
      <c r="J52" s="281"/>
      <c r="K52" s="67"/>
      <c r="L52" s="68"/>
      <c r="M52" s="71"/>
    </row>
    <row r="53" spans="6:13" ht="14.25" x14ac:dyDescent="0.25">
      <c r="F53" s="70"/>
      <c r="G53" s="66"/>
      <c r="H53" s="73"/>
      <c r="J53" s="281"/>
      <c r="K53" s="67"/>
      <c r="L53" s="68"/>
      <c r="M53" s="71"/>
    </row>
    <row r="54" spans="6:13" ht="14.25" x14ac:dyDescent="0.25">
      <c r="F54" s="70"/>
      <c r="G54" s="66"/>
      <c r="H54" s="73"/>
      <c r="J54" s="281"/>
      <c r="K54" s="67"/>
      <c r="L54" s="68"/>
      <c r="M54" s="71"/>
    </row>
    <row r="55" spans="6:13" ht="14.25" x14ac:dyDescent="0.25">
      <c r="F55" s="70"/>
      <c r="G55" s="66"/>
      <c r="H55" s="73"/>
      <c r="J55" s="281"/>
      <c r="K55" s="67"/>
      <c r="L55" s="68"/>
      <c r="M55" s="71"/>
    </row>
    <row r="56" spans="6:13" ht="14.25" x14ac:dyDescent="0.25">
      <c r="F56" s="70"/>
      <c r="G56" s="66"/>
      <c r="H56" s="73"/>
      <c r="J56" s="281"/>
      <c r="K56" s="67"/>
      <c r="L56" s="68"/>
      <c r="M56" s="71"/>
    </row>
    <row r="57" spans="6:13" ht="14.25" x14ac:dyDescent="0.25">
      <c r="F57" s="70"/>
      <c r="G57" s="66"/>
      <c r="H57" s="73"/>
      <c r="J57" s="281"/>
      <c r="K57" s="67"/>
      <c r="L57" s="68"/>
      <c r="M57" s="71"/>
    </row>
    <row r="58" spans="6:13" ht="14.25" x14ac:dyDescent="0.25">
      <c r="F58" s="70"/>
      <c r="G58" s="66"/>
      <c r="H58" s="73"/>
      <c r="J58" s="281"/>
      <c r="K58" s="67"/>
      <c r="L58" s="68"/>
      <c r="M58" s="71"/>
    </row>
    <row r="59" spans="6:13" ht="14.25" x14ac:dyDescent="0.25">
      <c r="F59" s="70"/>
      <c r="G59" s="66"/>
      <c r="H59" s="73"/>
      <c r="J59" s="281"/>
      <c r="K59" s="67"/>
      <c r="L59" s="68"/>
      <c r="M59" s="71"/>
    </row>
    <row r="60" spans="6:13" ht="14.25" x14ac:dyDescent="0.25">
      <c r="F60" s="70"/>
      <c r="G60" s="66"/>
      <c r="H60" s="73"/>
      <c r="J60" s="281"/>
      <c r="K60" s="67"/>
      <c r="L60" s="68"/>
      <c r="M60" s="71"/>
    </row>
    <row r="61" spans="6:13" ht="14.25" x14ac:dyDescent="0.25">
      <c r="F61" s="70"/>
      <c r="G61" s="66"/>
      <c r="H61" s="73"/>
      <c r="J61" s="281"/>
      <c r="K61" s="67"/>
      <c r="L61" s="68"/>
      <c r="M61" s="71"/>
    </row>
    <row r="62" spans="6:13" ht="14.25" x14ac:dyDescent="0.25">
      <c r="F62" s="70"/>
      <c r="G62" s="66"/>
      <c r="H62" s="73"/>
      <c r="J62" s="281"/>
      <c r="K62" s="67"/>
      <c r="L62" s="68"/>
      <c r="M62" s="71"/>
    </row>
    <row r="63" spans="6:13" ht="14.25" x14ac:dyDescent="0.25">
      <c r="F63" s="70"/>
      <c r="G63" s="66"/>
      <c r="H63" s="73"/>
      <c r="J63" s="281"/>
      <c r="K63" s="67"/>
      <c r="L63" s="68"/>
      <c r="M63" s="71"/>
    </row>
    <row r="64" spans="6:13" ht="14.25" x14ac:dyDescent="0.25">
      <c r="F64" s="70"/>
      <c r="G64" s="66"/>
      <c r="H64" s="73"/>
      <c r="J64" s="281"/>
      <c r="K64" s="67"/>
      <c r="L64" s="68"/>
      <c r="M64" s="71"/>
    </row>
    <row r="65" spans="6:13" ht="14.25" x14ac:dyDescent="0.25">
      <c r="F65" s="70"/>
      <c r="G65" s="66"/>
      <c r="H65" s="73"/>
      <c r="J65" s="281"/>
      <c r="K65" s="67"/>
      <c r="L65" s="68"/>
      <c r="M65" s="71"/>
    </row>
    <row r="66" spans="6:13" ht="14.25" x14ac:dyDescent="0.25">
      <c r="F66" s="70"/>
      <c r="G66" s="66"/>
      <c r="H66" s="73"/>
      <c r="J66" s="281"/>
      <c r="K66" s="67"/>
      <c r="L66" s="68"/>
      <c r="M66" s="71"/>
    </row>
    <row r="67" spans="6:13" ht="14.25" x14ac:dyDescent="0.25">
      <c r="F67" s="70"/>
      <c r="G67" s="66"/>
      <c r="H67" s="73"/>
      <c r="J67" s="281"/>
      <c r="K67" s="67"/>
      <c r="L67" s="68"/>
      <c r="M67" s="71"/>
    </row>
    <row r="68" spans="6:13" ht="14.25" x14ac:dyDescent="0.25">
      <c r="F68" s="70"/>
      <c r="G68" s="66"/>
      <c r="H68" s="73"/>
      <c r="J68" s="281"/>
      <c r="K68" s="67"/>
      <c r="L68" s="68"/>
      <c r="M68" s="71"/>
    </row>
    <row r="69" spans="6:13" ht="14.25" x14ac:dyDescent="0.25">
      <c r="F69" s="70"/>
      <c r="G69" s="66"/>
      <c r="H69" s="73"/>
      <c r="J69" s="281"/>
      <c r="K69" s="67"/>
      <c r="L69" s="68"/>
      <c r="M69" s="71"/>
    </row>
    <row r="70" spans="6:13" ht="14.25" x14ac:dyDescent="0.25">
      <c r="F70" s="70"/>
      <c r="G70" s="66"/>
      <c r="H70" s="73"/>
      <c r="J70" s="281"/>
      <c r="K70" s="67"/>
      <c r="L70" s="68"/>
      <c r="M70" s="71"/>
    </row>
    <row r="71" spans="6:13" ht="14.25" x14ac:dyDescent="0.25">
      <c r="F71" s="70"/>
      <c r="G71" s="66"/>
      <c r="H71" s="73"/>
      <c r="J71" s="281"/>
      <c r="K71" s="67"/>
      <c r="L71" s="68"/>
      <c r="M71" s="71"/>
    </row>
    <row r="72" spans="6:13" ht="14.25" x14ac:dyDescent="0.25">
      <c r="F72" s="70"/>
      <c r="G72" s="66"/>
      <c r="H72" s="73"/>
      <c r="J72" s="281"/>
      <c r="K72" s="67"/>
      <c r="L72" s="68"/>
      <c r="M72" s="71"/>
    </row>
    <row r="73" spans="6:13" ht="14.25" x14ac:dyDescent="0.25">
      <c r="F73" s="70"/>
      <c r="G73" s="66"/>
      <c r="H73" s="73"/>
      <c r="J73" s="281"/>
      <c r="K73" s="67"/>
      <c r="L73" s="68"/>
      <c r="M73" s="71"/>
    </row>
    <row r="74" spans="6:13" ht="14.25" x14ac:dyDescent="0.25">
      <c r="F74" s="70"/>
      <c r="G74" s="66"/>
      <c r="H74" s="73"/>
      <c r="J74" s="281"/>
      <c r="K74" s="67"/>
      <c r="L74" s="68"/>
      <c r="M74" s="71"/>
    </row>
    <row r="75" spans="6:13" ht="14.25" x14ac:dyDescent="0.25">
      <c r="F75" s="70"/>
      <c r="G75" s="66"/>
      <c r="H75" s="73"/>
      <c r="J75" s="281"/>
      <c r="K75" s="67"/>
      <c r="L75" s="68"/>
      <c r="M75" s="71"/>
    </row>
    <row r="76" spans="6:13" ht="14.25" x14ac:dyDescent="0.25">
      <c r="F76" s="70"/>
      <c r="G76" s="66"/>
      <c r="H76" s="73"/>
      <c r="J76" s="281"/>
      <c r="K76" s="67"/>
      <c r="L76" s="68"/>
      <c r="M76" s="71"/>
    </row>
    <row r="77" spans="6:13" ht="14.25" x14ac:dyDescent="0.25">
      <c r="F77" s="70"/>
      <c r="G77" s="66"/>
      <c r="H77" s="73"/>
      <c r="J77" s="281"/>
      <c r="K77" s="67"/>
      <c r="L77" s="68"/>
      <c r="M77" s="71"/>
    </row>
    <row r="78" spans="6:13" ht="14.25" x14ac:dyDescent="0.25">
      <c r="F78" s="70"/>
      <c r="G78" s="66"/>
      <c r="H78" s="73"/>
      <c r="J78" s="281"/>
      <c r="K78" s="67"/>
      <c r="L78" s="68"/>
      <c r="M78" s="71"/>
    </row>
    <row r="79" spans="6:13" ht="14.25" x14ac:dyDescent="0.25">
      <c r="F79" s="70"/>
      <c r="G79" s="66"/>
      <c r="H79" s="73"/>
      <c r="J79" s="281"/>
      <c r="K79" s="67"/>
      <c r="L79" s="68"/>
      <c r="M79" s="71"/>
    </row>
    <row r="80" spans="6:13" ht="14.25" x14ac:dyDescent="0.25">
      <c r="F80" s="70"/>
      <c r="G80" s="66"/>
      <c r="H80" s="73"/>
      <c r="J80" s="281"/>
      <c r="K80" s="67"/>
      <c r="L80" s="68"/>
      <c r="M80" s="71"/>
    </row>
    <row r="81" spans="6:13" ht="14.25" x14ac:dyDescent="0.25">
      <c r="F81" s="70"/>
      <c r="G81" s="66"/>
      <c r="H81" s="73"/>
      <c r="J81" s="281"/>
      <c r="K81" s="67"/>
      <c r="L81" s="68"/>
      <c r="M81" s="71"/>
    </row>
    <row r="82" spans="6:13" ht="14.25" x14ac:dyDescent="0.25">
      <c r="F82" s="70"/>
      <c r="G82" s="66"/>
      <c r="H82" s="73"/>
      <c r="J82" s="281"/>
      <c r="K82" s="67"/>
      <c r="L82" s="68"/>
      <c r="M82" s="71"/>
    </row>
    <row r="83" spans="6:13" ht="14.25" x14ac:dyDescent="0.25">
      <c r="F83" s="70"/>
      <c r="G83" s="66"/>
      <c r="H83" s="73"/>
      <c r="J83" s="281"/>
      <c r="K83" s="67"/>
      <c r="L83" s="68"/>
      <c r="M83" s="71"/>
    </row>
    <row r="84" spans="6:13" ht="14.25" x14ac:dyDescent="0.25">
      <c r="F84" s="70"/>
      <c r="G84" s="66"/>
      <c r="H84" s="73"/>
      <c r="J84" s="281"/>
      <c r="K84" s="67"/>
      <c r="L84" s="68"/>
      <c r="M84" s="71"/>
    </row>
    <row r="85" spans="6:13" ht="14.25" x14ac:dyDescent="0.25">
      <c r="F85" s="70"/>
      <c r="G85" s="66"/>
      <c r="H85" s="73"/>
      <c r="J85" s="281"/>
      <c r="K85" s="67"/>
      <c r="L85" s="68"/>
      <c r="M85" s="71"/>
    </row>
    <row r="86" spans="6:13" ht="14.25" x14ac:dyDescent="0.25">
      <c r="F86" s="70"/>
      <c r="G86" s="66"/>
      <c r="H86" s="73"/>
      <c r="J86" s="281"/>
      <c r="K86" s="67"/>
      <c r="L86" s="68"/>
      <c r="M86" s="71"/>
    </row>
    <row r="87" spans="6:13" ht="14.25" x14ac:dyDescent="0.25">
      <c r="F87" s="70"/>
      <c r="G87" s="66"/>
      <c r="H87" s="73"/>
      <c r="J87" s="281"/>
      <c r="K87" s="67"/>
      <c r="L87" s="68"/>
      <c r="M87" s="71"/>
    </row>
    <row r="88" spans="6:13" ht="14.25" x14ac:dyDescent="0.25">
      <c r="F88" s="70"/>
      <c r="G88" s="66"/>
      <c r="H88" s="73"/>
      <c r="J88" s="281"/>
      <c r="K88" s="67"/>
      <c r="L88" s="68"/>
      <c r="M88" s="71"/>
    </row>
    <row r="89" spans="6:13" ht="14.25" x14ac:dyDescent="0.25">
      <c r="F89" s="70"/>
      <c r="G89" s="66"/>
      <c r="H89" s="73"/>
      <c r="J89" s="281"/>
      <c r="K89" s="67"/>
      <c r="L89" s="68"/>
      <c r="M89" s="71"/>
    </row>
    <row r="90" spans="6:13" ht="14.25" x14ac:dyDescent="0.25">
      <c r="F90" s="70"/>
      <c r="G90" s="66"/>
      <c r="H90" s="73"/>
      <c r="J90" s="281"/>
      <c r="K90" s="67"/>
      <c r="L90" s="68"/>
      <c r="M90" s="71"/>
    </row>
    <row r="91" spans="6:13" ht="14.25" x14ac:dyDescent="0.25">
      <c r="F91" s="70"/>
      <c r="G91" s="66"/>
      <c r="H91" s="73"/>
      <c r="J91" s="281"/>
      <c r="K91" s="67"/>
      <c r="L91" s="68"/>
      <c r="M91" s="71"/>
    </row>
    <row r="92" spans="6:13" ht="14.25" x14ac:dyDescent="0.25">
      <c r="F92" s="70"/>
      <c r="G92" s="66"/>
      <c r="H92" s="73"/>
      <c r="J92" s="281"/>
      <c r="K92" s="67"/>
      <c r="L92" s="68"/>
      <c r="M92" s="71"/>
    </row>
    <row r="93" spans="6:13" ht="14.25" x14ac:dyDescent="0.25">
      <c r="F93" s="70"/>
      <c r="G93" s="66"/>
      <c r="H93" s="73"/>
      <c r="J93" s="281"/>
      <c r="K93" s="67"/>
      <c r="L93" s="68"/>
      <c r="M93" s="71"/>
    </row>
    <row r="94" spans="6:13" ht="14.25" x14ac:dyDescent="0.25">
      <c r="F94" s="70"/>
      <c r="G94" s="66"/>
      <c r="H94" s="73"/>
      <c r="J94" s="281"/>
      <c r="K94" s="67"/>
      <c r="L94" s="68"/>
      <c r="M94" s="71"/>
    </row>
    <row r="95" spans="6:13" ht="14.25" x14ac:dyDescent="0.25">
      <c r="F95" s="70"/>
      <c r="G95" s="66"/>
      <c r="H95" s="73"/>
      <c r="J95" s="281"/>
      <c r="K95" s="67"/>
      <c r="L95" s="68"/>
      <c r="M95" s="71"/>
    </row>
    <row r="96" spans="6:13" ht="14.25" x14ac:dyDescent="0.25">
      <c r="F96" s="70"/>
      <c r="G96" s="66"/>
      <c r="H96" s="73"/>
      <c r="J96" s="281"/>
      <c r="K96" s="67"/>
      <c r="L96" s="68"/>
      <c r="M96" s="71"/>
    </row>
    <row r="97" spans="6:13" ht="14.25" x14ac:dyDescent="0.25">
      <c r="F97" s="70"/>
      <c r="G97" s="66"/>
      <c r="H97" s="73"/>
      <c r="J97" s="281"/>
      <c r="K97" s="67"/>
      <c r="L97" s="68"/>
      <c r="M97" s="71"/>
    </row>
    <row r="98" spans="6:13" ht="14.25" x14ac:dyDescent="0.25">
      <c r="F98" s="70"/>
      <c r="G98" s="66"/>
      <c r="H98" s="73"/>
      <c r="J98" s="281"/>
      <c r="K98" s="67"/>
      <c r="L98" s="68"/>
      <c r="M98" s="71"/>
    </row>
    <row r="99" spans="6:13" ht="14.25" x14ac:dyDescent="0.25">
      <c r="F99" s="70"/>
      <c r="G99" s="66"/>
      <c r="H99" s="73"/>
      <c r="J99" s="281"/>
      <c r="K99" s="67"/>
      <c r="L99" s="68"/>
      <c r="M99" s="71"/>
    </row>
    <row r="100" spans="6:13" ht="14.25" x14ac:dyDescent="0.25">
      <c r="F100" s="70"/>
      <c r="G100" s="66"/>
      <c r="H100" s="73"/>
      <c r="J100" s="281"/>
      <c r="K100" s="67"/>
      <c r="L100" s="68"/>
      <c r="M100" s="71"/>
    </row>
    <row r="101" spans="6:13" ht="14.25" x14ac:dyDescent="0.25">
      <c r="F101" s="70"/>
      <c r="G101" s="66"/>
      <c r="H101" s="73"/>
      <c r="J101" s="281"/>
      <c r="K101" s="67"/>
      <c r="L101" s="68"/>
      <c r="M101" s="71"/>
    </row>
    <row r="102" spans="6:13" ht="14.25" x14ac:dyDescent="0.25">
      <c r="F102" s="70"/>
      <c r="G102" s="66"/>
      <c r="H102" s="73"/>
      <c r="J102" s="281"/>
      <c r="K102" s="67"/>
      <c r="L102" s="68"/>
      <c r="M102" s="71"/>
    </row>
    <row r="103" spans="6:13" ht="14.25" x14ac:dyDescent="0.25">
      <c r="F103" s="70"/>
      <c r="G103" s="66"/>
      <c r="H103" s="73"/>
      <c r="J103" s="281"/>
      <c r="K103" s="67"/>
      <c r="L103" s="68"/>
      <c r="M103" s="71"/>
    </row>
    <row r="104" spans="6:13" ht="14.25" x14ac:dyDescent="0.25">
      <c r="F104" s="70"/>
      <c r="G104" s="66"/>
      <c r="H104" s="73"/>
      <c r="J104" s="281"/>
      <c r="K104" s="67"/>
      <c r="L104" s="68"/>
      <c r="M104" s="71"/>
    </row>
    <row r="105" spans="6:13" ht="14.25" x14ac:dyDescent="0.25">
      <c r="F105" s="70"/>
      <c r="G105" s="66"/>
      <c r="H105" s="73"/>
      <c r="J105" s="281"/>
      <c r="K105" s="67"/>
      <c r="L105" s="68"/>
      <c r="M105" s="71"/>
    </row>
    <row r="106" spans="6:13" ht="14.25" x14ac:dyDescent="0.25">
      <c r="F106" s="70"/>
      <c r="G106" s="66"/>
      <c r="H106" s="73"/>
      <c r="J106" s="281"/>
      <c r="K106" s="67"/>
      <c r="L106" s="68"/>
      <c r="M106" s="71"/>
    </row>
    <row r="107" spans="6:13" ht="14.25" x14ac:dyDescent="0.25">
      <c r="F107" s="70"/>
      <c r="G107" s="66"/>
      <c r="H107" s="73"/>
      <c r="J107" s="281"/>
      <c r="K107" s="67"/>
      <c r="L107" s="68"/>
      <c r="M107" s="71"/>
    </row>
    <row r="108" spans="6:13" ht="14.25" x14ac:dyDescent="0.25">
      <c r="F108" s="70"/>
      <c r="G108" s="66"/>
      <c r="H108" s="73"/>
      <c r="J108" s="281"/>
      <c r="K108" s="67"/>
      <c r="L108" s="68"/>
      <c r="M108" s="71"/>
    </row>
    <row r="109" spans="6:13" ht="14.25" x14ac:dyDescent="0.25">
      <c r="F109" s="70"/>
      <c r="G109" s="66"/>
      <c r="H109" s="73"/>
      <c r="J109" s="281"/>
      <c r="K109" s="67"/>
      <c r="L109" s="68"/>
      <c r="M109" s="71"/>
    </row>
    <row r="110" spans="6:13" ht="14.25" x14ac:dyDescent="0.25">
      <c r="F110" s="70"/>
      <c r="G110" s="66"/>
      <c r="H110" s="73"/>
      <c r="J110" s="281"/>
      <c r="K110" s="67"/>
      <c r="L110" s="68"/>
      <c r="M110" s="71"/>
    </row>
    <row r="111" spans="6:13" ht="14.25" x14ac:dyDescent="0.25">
      <c r="F111" s="70"/>
      <c r="G111" s="66"/>
      <c r="H111" s="73"/>
      <c r="J111" s="281"/>
      <c r="K111" s="67"/>
      <c r="L111" s="68"/>
      <c r="M111" s="71"/>
    </row>
    <row r="112" spans="6:13" ht="14.25" x14ac:dyDescent="0.25">
      <c r="F112" s="70"/>
      <c r="G112" s="66"/>
      <c r="H112" s="73"/>
      <c r="J112" s="281"/>
      <c r="K112" s="67"/>
      <c r="L112" s="68"/>
      <c r="M112" s="71"/>
    </row>
    <row r="113" spans="6:13" ht="14.25" x14ac:dyDescent="0.25">
      <c r="F113" s="70"/>
      <c r="G113" s="66"/>
      <c r="H113" s="73"/>
      <c r="J113" s="281"/>
      <c r="K113" s="67"/>
      <c r="L113" s="68"/>
      <c r="M113" s="71"/>
    </row>
    <row r="114" spans="6:13" ht="14.25" x14ac:dyDescent="0.25">
      <c r="F114" s="70"/>
      <c r="G114" s="66"/>
      <c r="H114" s="73"/>
      <c r="J114" s="281"/>
      <c r="K114" s="67"/>
      <c r="L114" s="68"/>
      <c r="M114" s="71"/>
    </row>
    <row r="115" spans="6:13" ht="14.25" x14ac:dyDescent="0.25">
      <c r="F115" s="70"/>
      <c r="G115" s="66"/>
      <c r="H115" s="73"/>
      <c r="J115" s="281"/>
      <c r="K115" s="67"/>
      <c r="L115" s="68"/>
      <c r="M115" s="71"/>
    </row>
    <row r="116" spans="6:13" ht="14.25" x14ac:dyDescent="0.25">
      <c r="F116" s="70"/>
      <c r="G116" s="66"/>
      <c r="H116" s="73"/>
      <c r="J116" s="281"/>
      <c r="K116" s="67"/>
      <c r="L116" s="68"/>
      <c r="M116" s="71"/>
    </row>
    <row r="117" spans="6:13" ht="14.25" x14ac:dyDescent="0.25">
      <c r="F117" s="70"/>
      <c r="G117" s="66"/>
      <c r="H117" s="73"/>
      <c r="J117" s="281"/>
      <c r="K117" s="67"/>
      <c r="L117" s="68"/>
      <c r="M117" s="71"/>
    </row>
    <row r="118" spans="6:13" ht="14.25" x14ac:dyDescent="0.25">
      <c r="F118" s="70"/>
      <c r="G118" s="66"/>
      <c r="H118" s="73"/>
      <c r="J118" s="281"/>
      <c r="K118" s="67"/>
      <c r="L118" s="68"/>
      <c r="M118" s="71"/>
    </row>
    <row r="119" spans="6:13" ht="14.25" x14ac:dyDescent="0.25">
      <c r="F119" s="70"/>
      <c r="G119" s="66"/>
      <c r="H119" s="73"/>
      <c r="J119" s="281"/>
      <c r="K119" s="67"/>
      <c r="L119" s="68"/>
      <c r="M119" s="71"/>
    </row>
    <row r="120" spans="6:13" ht="14.25" x14ac:dyDescent="0.25">
      <c r="F120" s="70"/>
      <c r="G120" s="66"/>
      <c r="H120" s="73"/>
      <c r="J120" s="281"/>
      <c r="K120" s="67"/>
      <c r="L120" s="68"/>
      <c r="M120" s="71"/>
    </row>
    <row r="121" spans="6:13" ht="14.25" x14ac:dyDescent="0.25">
      <c r="F121" s="70"/>
      <c r="G121" s="66"/>
      <c r="H121" s="73"/>
      <c r="J121" s="281"/>
      <c r="K121" s="67"/>
      <c r="L121" s="68"/>
      <c r="M121" s="71"/>
    </row>
    <row r="122" spans="6:13" ht="14.25" x14ac:dyDescent="0.25">
      <c r="F122" s="70"/>
      <c r="G122" s="66"/>
      <c r="H122" s="73"/>
      <c r="J122" s="281"/>
      <c r="K122" s="67"/>
      <c r="L122" s="68"/>
      <c r="M122" s="71"/>
    </row>
    <row r="123" spans="6:13" ht="14.25" x14ac:dyDescent="0.25">
      <c r="F123" s="70"/>
      <c r="G123" s="66"/>
      <c r="H123" s="73"/>
      <c r="J123" s="281"/>
      <c r="K123" s="67"/>
      <c r="L123" s="68"/>
      <c r="M123" s="71"/>
    </row>
    <row r="124" spans="6:13" ht="14.25" x14ac:dyDescent="0.25">
      <c r="F124" s="70"/>
      <c r="G124" s="66"/>
      <c r="H124" s="73"/>
      <c r="J124" s="281"/>
      <c r="K124" s="67"/>
      <c r="L124" s="68"/>
      <c r="M124" s="71"/>
    </row>
    <row r="125" spans="6:13" ht="14.25" x14ac:dyDescent="0.25">
      <c r="F125" s="70"/>
      <c r="G125" s="66"/>
      <c r="H125" s="73"/>
      <c r="J125" s="281"/>
      <c r="K125" s="67"/>
      <c r="L125" s="68"/>
      <c r="M125" s="71"/>
    </row>
    <row r="126" spans="6:13" ht="14.25" x14ac:dyDescent="0.25">
      <c r="F126" s="70"/>
      <c r="G126" s="66"/>
      <c r="H126" s="73"/>
      <c r="J126" s="281"/>
      <c r="K126" s="67"/>
      <c r="L126" s="68"/>
      <c r="M126" s="71"/>
    </row>
    <row r="127" spans="6:13" ht="14.25" x14ac:dyDescent="0.25">
      <c r="F127" s="70"/>
      <c r="G127" s="66"/>
      <c r="H127" s="73"/>
      <c r="J127" s="281"/>
      <c r="K127" s="67"/>
      <c r="L127" s="68"/>
      <c r="M127" s="71"/>
    </row>
    <row r="128" spans="6:13" ht="14.25" x14ac:dyDescent="0.25">
      <c r="F128" s="70"/>
      <c r="G128" s="66"/>
      <c r="H128" s="73"/>
      <c r="J128" s="281"/>
      <c r="K128" s="67"/>
      <c r="L128" s="68"/>
      <c r="M128" s="71"/>
    </row>
    <row r="129" spans="6:13" ht="14.25" x14ac:dyDescent="0.25">
      <c r="F129" s="70"/>
      <c r="G129" s="66"/>
      <c r="H129" s="73"/>
      <c r="J129" s="281"/>
      <c r="K129" s="67"/>
      <c r="L129" s="68"/>
      <c r="M129" s="71"/>
    </row>
    <row r="130" spans="6:13" ht="14.25" x14ac:dyDescent="0.25">
      <c r="F130" s="70"/>
      <c r="G130" s="66"/>
      <c r="H130" s="73"/>
      <c r="J130" s="281"/>
      <c r="K130" s="67"/>
      <c r="L130" s="68"/>
      <c r="M130" s="71"/>
    </row>
    <row r="131" spans="6:13" ht="14.25" x14ac:dyDescent="0.25">
      <c r="F131" s="70"/>
      <c r="G131" s="66"/>
      <c r="H131" s="73"/>
      <c r="J131" s="281"/>
      <c r="K131" s="67"/>
      <c r="L131" s="68"/>
      <c r="M131" s="71"/>
    </row>
    <row r="132" spans="6:13" ht="14.25" x14ac:dyDescent="0.25">
      <c r="F132" s="70"/>
      <c r="G132" s="66"/>
      <c r="H132" s="73"/>
      <c r="J132" s="281"/>
      <c r="K132" s="67"/>
      <c r="L132" s="68"/>
      <c r="M132" s="71"/>
    </row>
    <row r="133" spans="6:13" ht="14.25" x14ac:dyDescent="0.25">
      <c r="F133" s="70"/>
      <c r="G133" s="66"/>
      <c r="H133" s="73"/>
      <c r="J133" s="281"/>
      <c r="K133" s="67"/>
      <c r="L133" s="68"/>
      <c r="M133" s="71"/>
    </row>
    <row r="134" spans="6:13" ht="14.25" x14ac:dyDescent="0.25">
      <c r="F134" s="70"/>
      <c r="G134" s="66"/>
      <c r="H134" s="73"/>
      <c r="J134" s="281"/>
      <c r="K134" s="67"/>
      <c r="L134" s="68"/>
      <c r="M134" s="71"/>
    </row>
    <row r="135" spans="6:13" ht="14.25" x14ac:dyDescent="0.25">
      <c r="F135" s="70"/>
      <c r="G135" s="66"/>
      <c r="H135" s="73"/>
      <c r="J135" s="281"/>
      <c r="K135" s="67"/>
      <c r="L135" s="68"/>
      <c r="M135" s="71"/>
    </row>
    <row r="136" spans="6:13" ht="14.25" x14ac:dyDescent="0.25">
      <c r="F136" s="70"/>
      <c r="G136" s="66"/>
      <c r="H136" s="73"/>
      <c r="J136" s="281"/>
      <c r="K136" s="67"/>
      <c r="L136" s="68"/>
      <c r="M136" s="71"/>
    </row>
    <row r="137" spans="6:13" ht="14.25" x14ac:dyDescent="0.25">
      <c r="F137" s="70"/>
      <c r="G137" s="66"/>
      <c r="H137" s="73"/>
      <c r="J137" s="281"/>
      <c r="K137" s="67"/>
      <c r="L137" s="68"/>
      <c r="M137" s="71"/>
    </row>
    <row r="138" spans="6:13" ht="14.25" x14ac:dyDescent="0.25">
      <c r="F138" s="70"/>
      <c r="G138" s="66"/>
      <c r="H138" s="73"/>
      <c r="J138" s="281"/>
      <c r="K138" s="67"/>
      <c r="L138" s="68"/>
      <c r="M138" s="71"/>
    </row>
    <row r="139" spans="6:13" ht="14.25" x14ac:dyDescent="0.25">
      <c r="F139" s="70"/>
      <c r="G139" s="66"/>
      <c r="H139" s="73"/>
      <c r="J139" s="281"/>
      <c r="K139" s="67"/>
      <c r="L139" s="68"/>
      <c r="M139" s="71"/>
    </row>
    <row r="140" spans="6:13" ht="14.25" x14ac:dyDescent="0.25">
      <c r="F140" s="70"/>
      <c r="G140" s="66"/>
      <c r="H140" s="73"/>
      <c r="J140" s="281"/>
      <c r="K140" s="67"/>
      <c r="L140" s="68"/>
      <c r="M140" s="71"/>
    </row>
    <row r="141" spans="6:13" x14ac:dyDescent="0.25">
      <c r="F141" s="70"/>
      <c r="G141" s="66"/>
      <c r="H141" s="73"/>
    </row>
    <row r="142" spans="6:13" x14ac:dyDescent="0.25">
      <c r="F142" s="70"/>
      <c r="G142" s="66"/>
      <c r="H142" s="73"/>
    </row>
    <row r="143" spans="6:13" x14ac:dyDescent="0.25">
      <c r="F143" s="70"/>
      <c r="G143" s="66"/>
      <c r="H143" s="73"/>
    </row>
    <row r="144" spans="6:13" x14ac:dyDescent="0.25">
      <c r="F144" s="70"/>
      <c r="G144" s="66"/>
      <c r="H144" s="73"/>
    </row>
    <row r="145" spans="6:8" x14ac:dyDescent="0.25">
      <c r="F145" s="70"/>
      <c r="G145" s="66"/>
      <c r="H145" s="73"/>
    </row>
    <row r="146" spans="6:8" x14ac:dyDescent="0.25">
      <c r="F146" s="70"/>
      <c r="G146" s="66"/>
      <c r="H146" s="73"/>
    </row>
    <row r="147" spans="6:8" x14ac:dyDescent="0.25">
      <c r="G147" s="4"/>
    </row>
    <row r="148" spans="6:8" x14ac:dyDescent="0.25">
      <c r="G148" s="4"/>
    </row>
    <row r="149" spans="6:8" x14ac:dyDescent="0.25">
      <c r="G149" s="4"/>
    </row>
    <row r="150" spans="6:8" x14ac:dyDescent="0.25">
      <c r="G150" s="4"/>
    </row>
    <row r="151" spans="6:8" x14ac:dyDescent="0.25">
      <c r="G151" s="4"/>
    </row>
    <row r="152" spans="6:8" x14ac:dyDescent="0.25">
      <c r="G152" s="4"/>
    </row>
    <row r="153" spans="6:8" x14ac:dyDescent="0.25">
      <c r="G153" s="4"/>
    </row>
    <row r="154" spans="6:8" x14ac:dyDescent="0.25">
      <c r="G154" s="4"/>
    </row>
  </sheetData>
  <mergeCells count="10">
    <mergeCell ref="B8:C8"/>
    <mergeCell ref="H2:I2"/>
    <mergeCell ref="J117:J128"/>
    <mergeCell ref="J129:J140"/>
    <mergeCell ref="J45:J56"/>
    <mergeCell ref="J57:J68"/>
    <mergeCell ref="J69:J80"/>
    <mergeCell ref="J81:J92"/>
    <mergeCell ref="J93:J104"/>
    <mergeCell ref="J105:J116"/>
  </mergeCells>
  <phoneticPr fontId="12" type="noConversion"/>
  <printOptions horizontalCentered="1"/>
  <pageMargins left="1.3779527559055118" right="1.3779527559055118" top="1.3779527559055118" bottom="0.98425196850393704" header="0" footer="0"/>
  <pageSetup scale="4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>
    <pageSetUpPr fitToPage="1"/>
  </sheetPr>
  <dimension ref="A1:FV75"/>
  <sheetViews>
    <sheetView showGridLines="0" zoomScale="90" zoomScaleNormal="90" zoomScaleSheetLayoutView="75" workbookViewId="0">
      <pane xSplit="1" ySplit="5" topLeftCell="B51" activePane="bottomRight" state="frozen"/>
      <selection pane="topRight" activeCell="B1" sqref="B1"/>
      <selection pane="bottomLeft" activeCell="A4" sqref="A4"/>
      <selection pane="bottomRight" activeCell="B52" sqref="B52"/>
    </sheetView>
  </sheetViews>
  <sheetFormatPr baseColWidth="10" defaultRowHeight="14.25" x14ac:dyDescent="0.25"/>
  <cols>
    <col min="1" max="1" width="63.28515625" style="3" customWidth="1"/>
    <col min="2" max="121" width="16" style="3" customWidth="1"/>
    <col min="122" max="122" width="12" style="3" customWidth="1"/>
    <col min="123" max="123" width="18.85546875" style="3" bestFit="1" customWidth="1"/>
    <col min="124" max="134" width="16.28515625" style="3" customWidth="1"/>
    <col min="135" max="135" width="16.7109375" style="3" bestFit="1" customWidth="1"/>
    <col min="136" max="136" width="15.7109375" style="3" customWidth="1"/>
    <col min="137" max="137" width="17.28515625" style="3" customWidth="1"/>
    <col min="138" max="138" width="3.7109375" style="3" customWidth="1"/>
    <col min="139" max="144" width="0" style="3" hidden="1" customWidth="1"/>
    <col min="145" max="153" width="21" style="3" customWidth="1"/>
    <col min="154" max="154" width="24.85546875" style="3" customWidth="1"/>
    <col min="155" max="155" width="21.7109375" style="3" customWidth="1"/>
    <col min="156" max="156" width="13.140625" style="3" customWidth="1"/>
    <col min="157" max="157" width="14.42578125" style="3" customWidth="1"/>
    <col min="158" max="158" width="8.7109375" style="3" customWidth="1"/>
    <col min="159" max="159" width="16.7109375" style="3" customWidth="1"/>
    <col min="160" max="160" width="11.42578125" style="3" customWidth="1"/>
    <col min="161" max="161" width="9.28515625" style="3" customWidth="1"/>
    <col min="162" max="162" width="8.7109375" style="3" customWidth="1"/>
    <col min="163" max="165" width="16.7109375" style="3" customWidth="1"/>
    <col min="166" max="166" width="84.140625" style="3" customWidth="1"/>
    <col min="167" max="167" width="23.140625" style="3" customWidth="1"/>
    <col min="168" max="168" width="16.7109375" style="3" customWidth="1"/>
    <col min="169" max="169" width="18.7109375" style="3" customWidth="1"/>
    <col min="170" max="170" width="3.42578125" style="3" customWidth="1"/>
    <col min="171" max="171" width="18.7109375" style="3" customWidth="1"/>
    <col min="172" max="172" width="13.140625" style="3" bestFit="1" customWidth="1"/>
    <col min="173" max="178" width="11.42578125" style="3"/>
    <col min="179" max="179" width="16.7109375" style="3" bestFit="1" customWidth="1"/>
    <col min="180" max="278" width="11.42578125" style="3"/>
    <col min="279" max="279" width="85.28515625" style="3" customWidth="1"/>
    <col min="280" max="299" width="0" style="3" hidden="1" customWidth="1"/>
    <col min="300" max="300" width="19.42578125" style="3" bestFit="1" customWidth="1"/>
    <col min="301" max="301" width="17.85546875" style="3" bestFit="1" customWidth="1"/>
    <col min="302" max="302" width="17.7109375" style="3" bestFit="1" customWidth="1"/>
    <col min="303" max="304" width="15.140625" style="3" customWidth="1"/>
    <col min="305" max="305" width="16.28515625" style="3" customWidth="1"/>
    <col min="306" max="308" width="16" style="3" customWidth="1"/>
    <col min="309" max="309" width="20.7109375" style="3" customWidth="1"/>
    <col min="310" max="315" width="16" style="3" customWidth="1"/>
    <col min="316" max="351" width="0" style="3" hidden="1" customWidth="1"/>
    <col min="352" max="352" width="4.28515625" style="3" customWidth="1"/>
    <col min="353" max="353" width="4.140625" style="3" customWidth="1"/>
    <col min="354" max="354" width="0" style="3" hidden="1" customWidth="1"/>
    <col min="355" max="355" width="21.7109375" style="3" customWidth="1"/>
    <col min="356" max="360" width="0" style="3" hidden="1" customWidth="1"/>
    <col min="361" max="363" width="16" style="3" customWidth="1"/>
    <col min="364" max="367" width="16.28515625" style="3" customWidth="1"/>
    <col min="368" max="368" width="15.7109375" style="3" customWidth="1"/>
    <col min="369" max="369" width="17.28515625" style="3" customWidth="1"/>
    <col min="370" max="375" width="16" style="3" customWidth="1"/>
    <col min="376" max="379" width="16.28515625" style="3" customWidth="1"/>
    <col min="380" max="380" width="15.7109375" style="3" customWidth="1"/>
    <col min="381" max="381" width="17.28515625" style="3" customWidth="1"/>
    <col min="382" max="387" width="16" style="3" customWidth="1"/>
    <col min="388" max="391" width="16.28515625" style="3" customWidth="1"/>
    <col min="392" max="392" width="15.7109375" style="3" customWidth="1"/>
    <col min="393" max="393" width="17.28515625" style="3" customWidth="1"/>
    <col min="394" max="394" width="3.7109375" style="3" customWidth="1"/>
    <col min="395" max="400" width="0" style="3" hidden="1" customWidth="1"/>
    <col min="401" max="409" width="21" style="3" customWidth="1"/>
    <col min="410" max="410" width="24.85546875" style="3" customWidth="1"/>
    <col min="411" max="411" width="21.7109375" style="3" customWidth="1"/>
    <col min="412" max="412" width="13.140625" style="3" customWidth="1"/>
    <col min="413" max="413" width="14.42578125" style="3" customWidth="1"/>
    <col min="414" max="414" width="8.7109375" style="3" customWidth="1"/>
    <col min="415" max="415" width="16.7109375" style="3" customWidth="1"/>
    <col min="416" max="416" width="11.42578125" style="3" customWidth="1"/>
    <col min="417" max="417" width="9.28515625" style="3" customWidth="1"/>
    <col min="418" max="418" width="8.7109375" style="3" customWidth="1"/>
    <col min="419" max="421" width="16.7109375" style="3" customWidth="1"/>
    <col min="422" max="422" width="84.140625" style="3" customWidth="1"/>
    <col min="423" max="423" width="23.140625" style="3" customWidth="1"/>
    <col min="424" max="424" width="16.7109375" style="3" customWidth="1"/>
    <col min="425" max="425" width="18.7109375" style="3" customWidth="1"/>
    <col min="426" max="426" width="3.42578125" style="3" customWidth="1"/>
    <col min="427" max="427" width="18.7109375" style="3" customWidth="1"/>
    <col min="428" max="428" width="13.140625" style="3" bestFit="1" customWidth="1"/>
    <col min="429" max="434" width="11.42578125" style="3"/>
    <col min="435" max="435" width="16.7109375" style="3" bestFit="1" customWidth="1"/>
    <col min="436" max="534" width="11.42578125" style="3"/>
    <col min="535" max="535" width="85.28515625" style="3" customWidth="1"/>
    <col min="536" max="555" width="0" style="3" hidden="1" customWidth="1"/>
    <col min="556" max="556" width="19.42578125" style="3" bestFit="1" customWidth="1"/>
    <col min="557" max="557" width="17.85546875" style="3" bestFit="1" customWidth="1"/>
    <col min="558" max="558" width="17.7109375" style="3" bestFit="1" customWidth="1"/>
    <col min="559" max="560" width="15.140625" style="3" customWidth="1"/>
    <col min="561" max="561" width="16.28515625" style="3" customWidth="1"/>
    <col min="562" max="564" width="16" style="3" customWidth="1"/>
    <col min="565" max="565" width="20.7109375" style="3" customWidth="1"/>
    <col min="566" max="571" width="16" style="3" customWidth="1"/>
    <col min="572" max="607" width="0" style="3" hidden="1" customWidth="1"/>
    <col min="608" max="608" width="4.28515625" style="3" customWidth="1"/>
    <col min="609" max="609" width="4.140625" style="3" customWidth="1"/>
    <col min="610" max="610" width="0" style="3" hidden="1" customWidth="1"/>
    <col min="611" max="611" width="21.7109375" style="3" customWidth="1"/>
    <col min="612" max="616" width="0" style="3" hidden="1" customWidth="1"/>
    <col min="617" max="619" width="16" style="3" customWidth="1"/>
    <col min="620" max="623" width="16.28515625" style="3" customWidth="1"/>
    <col min="624" max="624" width="15.7109375" style="3" customWidth="1"/>
    <col min="625" max="625" width="17.28515625" style="3" customWidth="1"/>
    <col min="626" max="631" width="16" style="3" customWidth="1"/>
    <col min="632" max="635" width="16.28515625" style="3" customWidth="1"/>
    <col min="636" max="636" width="15.7109375" style="3" customWidth="1"/>
    <col min="637" max="637" width="17.28515625" style="3" customWidth="1"/>
    <col min="638" max="643" width="16" style="3" customWidth="1"/>
    <col min="644" max="647" width="16.28515625" style="3" customWidth="1"/>
    <col min="648" max="648" width="15.7109375" style="3" customWidth="1"/>
    <col min="649" max="649" width="17.28515625" style="3" customWidth="1"/>
    <col min="650" max="650" width="3.7109375" style="3" customWidth="1"/>
    <col min="651" max="656" width="0" style="3" hidden="1" customWidth="1"/>
    <col min="657" max="665" width="21" style="3" customWidth="1"/>
    <col min="666" max="666" width="24.85546875" style="3" customWidth="1"/>
    <col min="667" max="667" width="21.7109375" style="3" customWidth="1"/>
    <col min="668" max="668" width="13.140625" style="3" customWidth="1"/>
    <col min="669" max="669" width="14.42578125" style="3" customWidth="1"/>
    <col min="670" max="670" width="8.7109375" style="3" customWidth="1"/>
    <col min="671" max="671" width="16.7109375" style="3" customWidth="1"/>
    <col min="672" max="672" width="11.42578125" style="3" customWidth="1"/>
    <col min="673" max="673" width="9.28515625" style="3" customWidth="1"/>
    <col min="674" max="674" width="8.7109375" style="3" customWidth="1"/>
    <col min="675" max="677" width="16.7109375" style="3" customWidth="1"/>
    <col min="678" max="678" width="84.140625" style="3" customWidth="1"/>
    <col min="679" max="679" width="23.140625" style="3" customWidth="1"/>
    <col min="680" max="680" width="16.7109375" style="3" customWidth="1"/>
    <col min="681" max="681" width="18.7109375" style="3" customWidth="1"/>
    <col min="682" max="682" width="3.42578125" style="3" customWidth="1"/>
    <col min="683" max="683" width="18.7109375" style="3" customWidth="1"/>
    <col min="684" max="684" width="13.140625" style="3" bestFit="1" customWidth="1"/>
    <col min="685" max="690" width="11.42578125" style="3"/>
    <col min="691" max="691" width="16.7109375" style="3" bestFit="1" customWidth="1"/>
    <col min="692" max="790" width="11.42578125" style="3"/>
    <col min="791" max="791" width="85.28515625" style="3" customWidth="1"/>
    <col min="792" max="811" width="0" style="3" hidden="1" customWidth="1"/>
    <col min="812" max="812" width="19.42578125" style="3" bestFit="1" customWidth="1"/>
    <col min="813" max="813" width="17.85546875" style="3" bestFit="1" customWidth="1"/>
    <col min="814" max="814" width="17.7109375" style="3" bestFit="1" customWidth="1"/>
    <col min="815" max="816" width="15.140625" style="3" customWidth="1"/>
    <col min="817" max="817" width="16.28515625" style="3" customWidth="1"/>
    <col min="818" max="820" width="16" style="3" customWidth="1"/>
    <col min="821" max="821" width="20.7109375" style="3" customWidth="1"/>
    <col min="822" max="827" width="16" style="3" customWidth="1"/>
    <col min="828" max="863" width="0" style="3" hidden="1" customWidth="1"/>
    <col min="864" max="864" width="4.28515625" style="3" customWidth="1"/>
    <col min="865" max="865" width="4.140625" style="3" customWidth="1"/>
    <col min="866" max="866" width="0" style="3" hidden="1" customWidth="1"/>
    <col min="867" max="867" width="21.7109375" style="3" customWidth="1"/>
    <col min="868" max="872" width="0" style="3" hidden="1" customWidth="1"/>
    <col min="873" max="875" width="16" style="3" customWidth="1"/>
    <col min="876" max="879" width="16.28515625" style="3" customWidth="1"/>
    <col min="880" max="880" width="15.7109375" style="3" customWidth="1"/>
    <col min="881" max="881" width="17.28515625" style="3" customWidth="1"/>
    <col min="882" max="887" width="16" style="3" customWidth="1"/>
    <col min="888" max="891" width="16.28515625" style="3" customWidth="1"/>
    <col min="892" max="892" width="15.7109375" style="3" customWidth="1"/>
    <col min="893" max="893" width="17.28515625" style="3" customWidth="1"/>
    <col min="894" max="899" width="16" style="3" customWidth="1"/>
    <col min="900" max="903" width="16.28515625" style="3" customWidth="1"/>
    <col min="904" max="904" width="15.7109375" style="3" customWidth="1"/>
    <col min="905" max="905" width="17.28515625" style="3" customWidth="1"/>
    <col min="906" max="906" width="3.7109375" style="3" customWidth="1"/>
    <col min="907" max="912" width="0" style="3" hidden="1" customWidth="1"/>
    <col min="913" max="921" width="21" style="3" customWidth="1"/>
    <col min="922" max="922" width="24.85546875" style="3" customWidth="1"/>
    <col min="923" max="923" width="21.7109375" style="3" customWidth="1"/>
    <col min="924" max="924" width="13.140625" style="3" customWidth="1"/>
    <col min="925" max="925" width="14.42578125" style="3" customWidth="1"/>
    <col min="926" max="926" width="8.7109375" style="3" customWidth="1"/>
    <col min="927" max="927" width="16.7109375" style="3" customWidth="1"/>
    <col min="928" max="928" width="11.42578125" style="3" customWidth="1"/>
    <col min="929" max="929" width="9.28515625" style="3" customWidth="1"/>
    <col min="930" max="930" width="8.7109375" style="3" customWidth="1"/>
    <col min="931" max="933" width="16.7109375" style="3" customWidth="1"/>
    <col min="934" max="934" width="84.140625" style="3" customWidth="1"/>
    <col min="935" max="935" width="23.140625" style="3" customWidth="1"/>
    <col min="936" max="936" width="16.7109375" style="3" customWidth="1"/>
    <col min="937" max="937" width="18.7109375" style="3" customWidth="1"/>
    <col min="938" max="938" width="3.42578125" style="3" customWidth="1"/>
    <col min="939" max="939" width="18.7109375" style="3" customWidth="1"/>
    <col min="940" max="940" width="13.140625" style="3" bestFit="1" customWidth="1"/>
    <col min="941" max="946" width="11.42578125" style="3"/>
    <col min="947" max="947" width="16.7109375" style="3" bestFit="1" customWidth="1"/>
    <col min="948" max="1046" width="11.42578125" style="3"/>
    <col min="1047" max="1047" width="85.28515625" style="3" customWidth="1"/>
    <col min="1048" max="1067" width="0" style="3" hidden="1" customWidth="1"/>
    <col min="1068" max="1068" width="19.42578125" style="3" bestFit="1" customWidth="1"/>
    <col min="1069" max="1069" width="17.85546875" style="3" bestFit="1" customWidth="1"/>
    <col min="1070" max="1070" width="17.7109375" style="3" bestFit="1" customWidth="1"/>
    <col min="1071" max="1072" width="15.140625" style="3" customWidth="1"/>
    <col min="1073" max="1073" width="16.28515625" style="3" customWidth="1"/>
    <col min="1074" max="1076" width="16" style="3" customWidth="1"/>
    <col min="1077" max="1077" width="20.7109375" style="3" customWidth="1"/>
    <col min="1078" max="1083" width="16" style="3" customWidth="1"/>
    <col min="1084" max="1119" width="0" style="3" hidden="1" customWidth="1"/>
    <col min="1120" max="1120" width="4.28515625" style="3" customWidth="1"/>
    <col min="1121" max="1121" width="4.140625" style="3" customWidth="1"/>
    <col min="1122" max="1122" width="0" style="3" hidden="1" customWidth="1"/>
    <col min="1123" max="1123" width="21.7109375" style="3" customWidth="1"/>
    <col min="1124" max="1128" width="0" style="3" hidden="1" customWidth="1"/>
    <col min="1129" max="1131" width="16" style="3" customWidth="1"/>
    <col min="1132" max="1135" width="16.28515625" style="3" customWidth="1"/>
    <col min="1136" max="1136" width="15.7109375" style="3" customWidth="1"/>
    <col min="1137" max="1137" width="17.28515625" style="3" customWidth="1"/>
    <col min="1138" max="1143" width="16" style="3" customWidth="1"/>
    <col min="1144" max="1147" width="16.28515625" style="3" customWidth="1"/>
    <col min="1148" max="1148" width="15.7109375" style="3" customWidth="1"/>
    <col min="1149" max="1149" width="17.28515625" style="3" customWidth="1"/>
    <col min="1150" max="1155" width="16" style="3" customWidth="1"/>
    <col min="1156" max="1159" width="16.28515625" style="3" customWidth="1"/>
    <col min="1160" max="1160" width="15.7109375" style="3" customWidth="1"/>
    <col min="1161" max="1161" width="17.28515625" style="3" customWidth="1"/>
    <col min="1162" max="1162" width="3.7109375" style="3" customWidth="1"/>
    <col min="1163" max="1168" width="0" style="3" hidden="1" customWidth="1"/>
    <col min="1169" max="1177" width="21" style="3" customWidth="1"/>
    <col min="1178" max="1178" width="24.85546875" style="3" customWidth="1"/>
    <col min="1179" max="1179" width="21.7109375" style="3" customWidth="1"/>
    <col min="1180" max="1180" width="13.140625" style="3" customWidth="1"/>
    <col min="1181" max="1181" width="14.42578125" style="3" customWidth="1"/>
    <col min="1182" max="1182" width="8.7109375" style="3" customWidth="1"/>
    <col min="1183" max="1183" width="16.7109375" style="3" customWidth="1"/>
    <col min="1184" max="1184" width="11.42578125" style="3" customWidth="1"/>
    <col min="1185" max="1185" width="9.28515625" style="3" customWidth="1"/>
    <col min="1186" max="1186" width="8.7109375" style="3" customWidth="1"/>
    <col min="1187" max="1189" width="16.7109375" style="3" customWidth="1"/>
    <col min="1190" max="1190" width="84.140625" style="3" customWidth="1"/>
    <col min="1191" max="1191" width="23.140625" style="3" customWidth="1"/>
    <col min="1192" max="1192" width="16.7109375" style="3" customWidth="1"/>
    <col min="1193" max="1193" width="18.7109375" style="3" customWidth="1"/>
    <col min="1194" max="1194" width="3.42578125" style="3" customWidth="1"/>
    <col min="1195" max="1195" width="18.7109375" style="3" customWidth="1"/>
    <col min="1196" max="1196" width="13.140625" style="3" bestFit="1" customWidth="1"/>
    <col min="1197" max="1202" width="11.42578125" style="3"/>
    <col min="1203" max="1203" width="16.7109375" style="3" bestFit="1" customWidth="1"/>
    <col min="1204" max="1302" width="11.42578125" style="3"/>
    <col min="1303" max="1303" width="85.28515625" style="3" customWidth="1"/>
    <col min="1304" max="1323" width="0" style="3" hidden="1" customWidth="1"/>
    <col min="1324" max="1324" width="19.42578125" style="3" bestFit="1" customWidth="1"/>
    <col min="1325" max="1325" width="17.85546875" style="3" bestFit="1" customWidth="1"/>
    <col min="1326" max="1326" width="17.7109375" style="3" bestFit="1" customWidth="1"/>
    <col min="1327" max="1328" width="15.140625" style="3" customWidth="1"/>
    <col min="1329" max="1329" width="16.28515625" style="3" customWidth="1"/>
    <col min="1330" max="1332" width="16" style="3" customWidth="1"/>
    <col min="1333" max="1333" width="20.7109375" style="3" customWidth="1"/>
    <col min="1334" max="1339" width="16" style="3" customWidth="1"/>
    <col min="1340" max="1375" width="0" style="3" hidden="1" customWidth="1"/>
    <col min="1376" max="1376" width="4.28515625" style="3" customWidth="1"/>
    <col min="1377" max="1377" width="4.140625" style="3" customWidth="1"/>
    <col min="1378" max="1378" width="0" style="3" hidden="1" customWidth="1"/>
    <col min="1379" max="1379" width="21.7109375" style="3" customWidth="1"/>
    <col min="1380" max="1384" width="0" style="3" hidden="1" customWidth="1"/>
    <col min="1385" max="1387" width="16" style="3" customWidth="1"/>
    <col min="1388" max="1391" width="16.28515625" style="3" customWidth="1"/>
    <col min="1392" max="1392" width="15.7109375" style="3" customWidth="1"/>
    <col min="1393" max="1393" width="17.28515625" style="3" customWidth="1"/>
    <col min="1394" max="1399" width="16" style="3" customWidth="1"/>
    <col min="1400" max="1403" width="16.28515625" style="3" customWidth="1"/>
    <col min="1404" max="1404" width="15.7109375" style="3" customWidth="1"/>
    <col min="1405" max="1405" width="17.28515625" style="3" customWidth="1"/>
    <col min="1406" max="1411" width="16" style="3" customWidth="1"/>
    <col min="1412" max="1415" width="16.28515625" style="3" customWidth="1"/>
    <col min="1416" max="1416" width="15.7109375" style="3" customWidth="1"/>
    <col min="1417" max="1417" width="17.28515625" style="3" customWidth="1"/>
    <col min="1418" max="1418" width="3.7109375" style="3" customWidth="1"/>
    <col min="1419" max="1424" width="0" style="3" hidden="1" customWidth="1"/>
    <col min="1425" max="1433" width="21" style="3" customWidth="1"/>
    <col min="1434" max="1434" width="24.85546875" style="3" customWidth="1"/>
    <col min="1435" max="1435" width="21.7109375" style="3" customWidth="1"/>
    <col min="1436" max="1436" width="13.140625" style="3" customWidth="1"/>
    <col min="1437" max="1437" width="14.42578125" style="3" customWidth="1"/>
    <col min="1438" max="1438" width="8.7109375" style="3" customWidth="1"/>
    <col min="1439" max="1439" width="16.7109375" style="3" customWidth="1"/>
    <col min="1440" max="1440" width="11.42578125" style="3" customWidth="1"/>
    <col min="1441" max="1441" width="9.28515625" style="3" customWidth="1"/>
    <col min="1442" max="1442" width="8.7109375" style="3" customWidth="1"/>
    <col min="1443" max="1445" width="16.7109375" style="3" customWidth="1"/>
    <col min="1446" max="1446" width="84.140625" style="3" customWidth="1"/>
    <col min="1447" max="1447" width="23.140625" style="3" customWidth="1"/>
    <col min="1448" max="1448" width="16.7109375" style="3" customWidth="1"/>
    <col min="1449" max="1449" width="18.7109375" style="3" customWidth="1"/>
    <col min="1450" max="1450" width="3.42578125" style="3" customWidth="1"/>
    <col min="1451" max="1451" width="18.7109375" style="3" customWidth="1"/>
    <col min="1452" max="1452" width="13.140625" style="3" bestFit="1" customWidth="1"/>
    <col min="1453" max="1458" width="11.42578125" style="3"/>
    <col min="1459" max="1459" width="16.7109375" style="3" bestFit="1" customWidth="1"/>
    <col min="1460" max="1558" width="11.42578125" style="3"/>
    <col min="1559" max="1559" width="85.28515625" style="3" customWidth="1"/>
    <col min="1560" max="1579" width="0" style="3" hidden="1" customWidth="1"/>
    <col min="1580" max="1580" width="19.42578125" style="3" bestFit="1" customWidth="1"/>
    <col min="1581" max="1581" width="17.85546875" style="3" bestFit="1" customWidth="1"/>
    <col min="1582" max="1582" width="17.7109375" style="3" bestFit="1" customWidth="1"/>
    <col min="1583" max="1584" width="15.140625" style="3" customWidth="1"/>
    <col min="1585" max="1585" width="16.28515625" style="3" customWidth="1"/>
    <col min="1586" max="1588" width="16" style="3" customWidth="1"/>
    <col min="1589" max="1589" width="20.7109375" style="3" customWidth="1"/>
    <col min="1590" max="1595" width="16" style="3" customWidth="1"/>
    <col min="1596" max="1631" width="0" style="3" hidden="1" customWidth="1"/>
    <col min="1632" max="1632" width="4.28515625" style="3" customWidth="1"/>
    <col min="1633" max="1633" width="4.140625" style="3" customWidth="1"/>
    <col min="1634" max="1634" width="0" style="3" hidden="1" customWidth="1"/>
    <col min="1635" max="1635" width="21.7109375" style="3" customWidth="1"/>
    <col min="1636" max="1640" width="0" style="3" hidden="1" customWidth="1"/>
    <col min="1641" max="1643" width="16" style="3" customWidth="1"/>
    <col min="1644" max="1647" width="16.28515625" style="3" customWidth="1"/>
    <col min="1648" max="1648" width="15.7109375" style="3" customWidth="1"/>
    <col min="1649" max="1649" width="17.28515625" style="3" customWidth="1"/>
    <col min="1650" max="1655" width="16" style="3" customWidth="1"/>
    <col min="1656" max="1659" width="16.28515625" style="3" customWidth="1"/>
    <col min="1660" max="1660" width="15.7109375" style="3" customWidth="1"/>
    <col min="1661" max="1661" width="17.28515625" style="3" customWidth="1"/>
    <col min="1662" max="1667" width="16" style="3" customWidth="1"/>
    <col min="1668" max="1671" width="16.28515625" style="3" customWidth="1"/>
    <col min="1672" max="1672" width="15.7109375" style="3" customWidth="1"/>
    <col min="1673" max="1673" width="17.28515625" style="3" customWidth="1"/>
    <col min="1674" max="1674" width="3.7109375" style="3" customWidth="1"/>
    <col min="1675" max="1680" width="0" style="3" hidden="1" customWidth="1"/>
    <col min="1681" max="1689" width="21" style="3" customWidth="1"/>
    <col min="1690" max="1690" width="24.85546875" style="3" customWidth="1"/>
    <col min="1691" max="1691" width="21.7109375" style="3" customWidth="1"/>
    <col min="1692" max="1692" width="13.140625" style="3" customWidth="1"/>
    <col min="1693" max="1693" width="14.42578125" style="3" customWidth="1"/>
    <col min="1694" max="1694" width="8.7109375" style="3" customWidth="1"/>
    <col min="1695" max="1695" width="16.7109375" style="3" customWidth="1"/>
    <col min="1696" max="1696" width="11.42578125" style="3" customWidth="1"/>
    <col min="1697" max="1697" width="9.28515625" style="3" customWidth="1"/>
    <col min="1698" max="1698" width="8.7109375" style="3" customWidth="1"/>
    <col min="1699" max="1701" width="16.7109375" style="3" customWidth="1"/>
    <col min="1702" max="1702" width="84.140625" style="3" customWidth="1"/>
    <col min="1703" max="1703" width="23.140625" style="3" customWidth="1"/>
    <col min="1704" max="1704" width="16.7109375" style="3" customWidth="1"/>
    <col min="1705" max="1705" width="18.7109375" style="3" customWidth="1"/>
    <col min="1706" max="1706" width="3.42578125" style="3" customWidth="1"/>
    <col min="1707" max="1707" width="18.7109375" style="3" customWidth="1"/>
    <col min="1708" max="1708" width="13.140625" style="3" bestFit="1" customWidth="1"/>
    <col min="1709" max="1714" width="11.42578125" style="3"/>
    <col min="1715" max="1715" width="16.7109375" style="3" bestFit="1" customWidth="1"/>
    <col min="1716" max="1814" width="11.42578125" style="3"/>
    <col min="1815" max="1815" width="85.28515625" style="3" customWidth="1"/>
    <col min="1816" max="1835" width="0" style="3" hidden="1" customWidth="1"/>
    <col min="1836" max="1836" width="19.42578125" style="3" bestFit="1" customWidth="1"/>
    <col min="1837" max="1837" width="17.85546875" style="3" bestFit="1" customWidth="1"/>
    <col min="1838" max="1838" width="17.7109375" style="3" bestFit="1" customWidth="1"/>
    <col min="1839" max="1840" width="15.140625" style="3" customWidth="1"/>
    <col min="1841" max="1841" width="16.28515625" style="3" customWidth="1"/>
    <col min="1842" max="1844" width="16" style="3" customWidth="1"/>
    <col min="1845" max="1845" width="20.7109375" style="3" customWidth="1"/>
    <col min="1846" max="1851" width="16" style="3" customWidth="1"/>
    <col min="1852" max="1887" width="0" style="3" hidden="1" customWidth="1"/>
    <col min="1888" max="1888" width="4.28515625" style="3" customWidth="1"/>
    <col min="1889" max="1889" width="4.140625" style="3" customWidth="1"/>
    <col min="1890" max="1890" width="0" style="3" hidden="1" customWidth="1"/>
    <col min="1891" max="1891" width="21.7109375" style="3" customWidth="1"/>
    <col min="1892" max="1896" width="0" style="3" hidden="1" customWidth="1"/>
    <col min="1897" max="1899" width="16" style="3" customWidth="1"/>
    <col min="1900" max="1903" width="16.28515625" style="3" customWidth="1"/>
    <col min="1904" max="1904" width="15.7109375" style="3" customWidth="1"/>
    <col min="1905" max="1905" width="17.28515625" style="3" customWidth="1"/>
    <col min="1906" max="1911" width="16" style="3" customWidth="1"/>
    <col min="1912" max="1915" width="16.28515625" style="3" customWidth="1"/>
    <col min="1916" max="1916" width="15.7109375" style="3" customWidth="1"/>
    <col min="1917" max="1917" width="17.28515625" style="3" customWidth="1"/>
    <col min="1918" max="1923" width="16" style="3" customWidth="1"/>
    <col min="1924" max="1927" width="16.28515625" style="3" customWidth="1"/>
    <col min="1928" max="1928" width="15.7109375" style="3" customWidth="1"/>
    <col min="1929" max="1929" width="17.28515625" style="3" customWidth="1"/>
    <col min="1930" max="1930" width="3.7109375" style="3" customWidth="1"/>
    <col min="1931" max="1936" width="0" style="3" hidden="1" customWidth="1"/>
    <col min="1937" max="1945" width="21" style="3" customWidth="1"/>
    <col min="1946" max="1946" width="24.85546875" style="3" customWidth="1"/>
    <col min="1947" max="1947" width="21.7109375" style="3" customWidth="1"/>
    <col min="1948" max="1948" width="13.140625" style="3" customWidth="1"/>
    <col min="1949" max="1949" width="14.42578125" style="3" customWidth="1"/>
    <col min="1950" max="1950" width="8.7109375" style="3" customWidth="1"/>
    <col min="1951" max="1951" width="16.7109375" style="3" customWidth="1"/>
    <col min="1952" max="1952" width="11.42578125" style="3" customWidth="1"/>
    <col min="1953" max="1953" width="9.28515625" style="3" customWidth="1"/>
    <col min="1954" max="1954" width="8.7109375" style="3" customWidth="1"/>
    <col min="1955" max="1957" width="16.7109375" style="3" customWidth="1"/>
    <col min="1958" max="1958" width="84.140625" style="3" customWidth="1"/>
    <col min="1959" max="1959" width="23.140625" style="3" customWidth="1"/>
    <col min="1960" max="1960" width="16.7109375" style="3" customWidth="1"/>
    <col min="1961" max="1961" width="18.7109375" style="3" customWidth="1"/>
    <col min="1962" max="1962" width="3.42578125" style="3" customWidth="1"/>
    <col min="1963" max="1963" width="18.7109375" style="3" customWidth="1"/>
    <col min="1964" max="1964" width="13.140625" style="3" bestFit="1" customWidth="1"/>
    <col min="1965" max="1970" width="11.42578125" style="3"/>
    <col min="1971" max="1971" width="16.7109375" style="3" bestFit="1" customWidth="1"/>
    <col min="1972" max="2070" width="11.42578125" style="3"/>
    <col min="2071" max="2071" width="85.28515625" style="3" customWidth="1"/>
    <col min="2072" max="2091" width="0" style="3" hidden="1" customWidth="1"/>
    <col min="2092" max="2092" width="19.42578125" style="3" bestFit="1" customWidth="1"/>
    <col min="2093" max="2093" width="17.85546875" style="3" bestFit="1" customWidth="1"/>
    <col min="2094" max="2094" width="17.7109375" style="3" bestFit="1" customWidth="1"/>
    <col min="2095" max="2096" width="15.140625" style="3" customWidth="1"/>
    <col min="2097" max="2097" width="16.28515625" style="3" customWidth="1"/>
    <col min="2098" max="2100" width="16" style="3" customWidth="1"/>
    <col min="2101" max="2101" width="20.7109375" style="3" customWidth="1"/>
    <col min="2102" max="2107" width="16" style="3" customWidth="1"/>
    <col min="2108" max="2143" width="0" style="3" hidden="1" customWidth="1"/>
    <col min="2144" max="2144" width="4.28515625" style="3" customWidth="1"/>
    <col min="2145" max="2145" width="4.140625" style="3" customWidth="1"/>
    <col min="2146" max="2146" width="0" style="3" hidden="1" customWidth="1"/>
    <col min="2147" max="2147" width="21.7109375" style="3" customWidth="1"/>
    <col min="2148" max="2152" width="0" style="3" hidden="1" customWidth="1"/>
    <col min="2153" max="2155" width="16" style="3" customWidth="1"/>
    <col min="2156" max="2159" width="16.28515625" style="3" customWidth="1"/>
    <col min="2160" max="2160" width="15.7109375" style="3" customWidth="1"/>
    <col min="2161" max="2161" width="17.28515625" style="3" customWidth="1"/>
    <col min="2162" max="2167" width="16" style="3" customWidth="1"/>
    <col min="2168" max="2171" width="16.28515625" style="3" customWidth="1"/>
    <col min="2172" max="2172" width="15.7109375" style="3" customWidth="1"/>
    <col min="2173" max="2173" width="17.28515625" style="3" customWidth="1"/>
    <col min="2174" max="2179" width="16" style="3" customWidth="1"/>
    <col min="2180" max="2183" width="16.28515625" style="3" customWidth="1"/>
    <col min="2184" max="2184" width="15.7109375" style="3" customWidth="1"/>
    <col min="2185" max="2185" width="17.28515625" style="3" customWidth="1"/>
    <col min="2186" max="2186" width="3.7109375" style="3" customWidth="1"/>
    <col min="2187" max="2192" width="0" style="3" hidden="1" customWidth="1"/>
    <col min="2193" max="2201" width="21" style="3" customWidth="1"/>
    <col min="2202" max="2202" width="24.85546875" style="3" customWidth="1"/>
    <col min="2203" max="2203" width="21.7109375" style="3" customWidth="1"/>
    <col min="2204" max="2204" width="13.140625" style="3" customWidth="1"/>
    <col min="2205" max="2205" width="14.42578125" style="3" customWidth="1"/>
    <col min="2206" max="2206" width="8.7109375" style="3" customWidth="1"/>
    <col min="2207" max="2207" width="16.7109375" style="3" customWidth="1"/>
    <col min="2208" max="2208" width="11.42578125" style="3" customWidth="1"/>
    <col min="2209" max="2209" width="9.28515625" style="3" customWidth="1"/>
    <col min="2210" max="2210" width="8.7109375" style="3" customWidth="1"/>
    <col min="2211" max="2213" width="16.7109375" style="3" customWidth="1"/>
    <col min="2214" max="2214" width="84.140625" style="3" customWidth="1"/>
    <col min="2215" max="2215" width="23.140625" style="3" customWidth="1"/>
    <col min="2216" max="2216" width="16.7109375" style="3" customWidth="1"/>
    <col min="2217" max="2217" width="18.7109375" style="3" customWidth="1"/>
    <col min="2218" max="2218" width="3.42578125" style="3" customWidth="1"/>
    <col min="2219" max="2219" width="18.7109375" style="3" customWidth="1"/>
    <col min="2220" max="2220" width="13.140625" style="3" bestFit="1" customWidth="1"/>
    <col min="2221" max="2226" width="11.42578125" style="3"/>
    <col min="2227" max="2227" width="16.7109375" style="3" bestFit="1" customWidth="1"/>
    <col min="2228" max="2326" width="11.42578125" style="3"/>
    <col min="2327" max="2327" width="85.28515625" style="3" customWidth="1"/>
    <col min="2328" max="2347" width="0" style="3" hidden="1" customWidth="1"/>
    <col min="2348" max="2348" width="19.42578125" style="3" bestFit="1" customWidth="1"/>
    <col min="2349" max="2349" width="17.85546875" style="3" bestFit="1" customWidth="1"/>
    <col min="2350" max="2350" width="17.7109375" style="3" bestFit="1" customWidth="1"/>
    <col min="2351" max="2352" width="15.140625" style="3" customWidth="1"/>
    <col min="2353" max="2353" width="16.28515625" style="3" customWidth="1"/>
    <col min="2354" max="2356" width="16" style="3" customWidth="1"/>
    <col min="2357" max="2357" width="20.7109375" style="3" customWidth="1"/>
    <col min="2358" max="2363" width="16" style="3" customWidth="1"/>
    <col min="2364" max="2399" width="0" style="3" hidden="1" customWidth="1"/>
    <col min="2400" max="2400" width="4.28515625" style="3" customWidth="1"/>
    <col min="2401" max="2401" width="4.140625" style="3" customWidth="1"/>
    <col min="2402" max="2402" width="0" style="3" hidden="1" customWidth="1"/>
    <col min="2403" max="2403" width="21.7109375" style="3" customWidth="1"/>
    <col min="2404" max="2408" width="0" style="3" hidden="1" customWidth="1"/>
    <col min="2409" max="2411" width="16" style="3" customWidth="1"/>
    <col min="2412" max="2415" width="16.28515625" style="3" customWidth="1"/>
    <col min="2416" max="2416" width="15.7109375" style="3" customWidth="1"/>
    <col min="2417" max="2417" width="17.28515625" style="3" customWidth="1"/>
    <col min="2418" max="2423" width="16" style="3" customWidth="1"/>
    <col min="2424" max="2427" width="16.28515625" style="3" customWidth="1"/>
    <col min="2428" max="2428" width="15.7109375" style="3" customWidth="1"/>
    <col min="2429" max="2429" width="17.28515625" style="3" customWidth="1"/>
    <col min="2430" max="2435" width="16" style="3" customWidth="1"/>
    <col min="2436" max="2439" width="16.28515625" style="3" customWidth="1"/>
    <col min="2440" max="2440" width="15.7109375" style="3" customWidth="1"/>
    <col min="2441" max="2441" width="17.28515625" style="3" customWidth="1"/>
    <col min="2442" max="2442" width="3.7109375" style="3" customWidth="1"/>
    <col min="2443" max="2448" width="0" style="3" hidden="1" customWidth="1"/>
    <col min="2449" max="2457" width="21" style="3" customWidth="1"/>
    <col min="2458" max="2458" width="24.85546875" style="3" customWidth="1"/>
    <col min="2459" max="2459" width="21.7109375" style="3" customWidth="1"/>
    <col min="2460" max="2460" width="13.140625" style="3" customWidth="1"/>
    <col min="2461" max="2461" width="14.42578125" style="3" customWidth="1"/>
    <col min="2462" max="2462" width="8.7109375" style="3" customWidth="1"/>
    <col min="2463" max="2463" width="16.7109375" style="3" customWidth="1"/>
    <col min="2464" max="2464" width="11.42578125" style="3" customWidth="1"/>
    <col min="2465" max="2465" width="9.28515625" style="3" customWidth="1"/>
    <col min="2466" max="2466" width="8.7109375" style="3" customWidth="1"/>
    <col min="2467" max="2469" width="16.7109375" style="3" customWidth="1"/>
    <col min="2470" max="2470" width="84.140625" style="3" customWidth="1"/>
    <col min="2471" max="2471" width="23.140625" style="3" customWidth="1"/>
    <col min="2472" max="2472" width="16.7109375" style="3" customWidth="1"/>
    <col min="2473" max="2473" width="18.7109375" style="3" customWidth="1"/>
    <col min="2474" max="2474" width="3.42578125" style="3" customWidth="1"/>
    <col min="2475" max="2475" width="18.7109375" style="3" customWidth="1"/>
    <col min="2476" max="2476" width="13.140625" style="3" bestFit="1" customWidth="1"/>
    <col min="2477" max="2482" width="11.42578125" style="3"/>
    <col min="2483" max="2483" width="16.7109375" style="3" bestFit="1" customWidth="1"/>
    <col min="2484" max="2582" width="11.42578125" style="3"/>
    <col min="2583" max="2583" width="85.28515625" style="3" customWidth="1"/>
    <col min="2584" max="2603" width="0" style="3" hidden="1" customWidth="1"/>
    <col min="2604" max="2604" width="19.42578125" style="3" bestFit="1" customWidth="1"/>
    <col min="2605" max="2605" width="17.85546875" style="3" bestFit="1" customWidth="1"/>
    <col min="2606" max="2606" width="17.7109375" style="3" bestFit="1" customWidth="1"/>
    <col min="2607" max="2608" width="15.140625" style="3" customWidth="1"/>
    <col min="2609" max="2609" width="16.28515625" style="3" customWidth="1"/>
    <col min="2610" max="2612" width="16" style="3" customWidth="1"/>
    <col min="2613" max="2613" width="20.7109375" style="3" customWidth="1"/>
    <col min="2614" max="2619" width="16" style="3" customWidth="1"/>
    <col min="2620" max="2655" width="0" style="3" hidden="1" customWidth="1"/>
    <col min="2656" max="2656" width="4.28515625" style="3" customWidth="1"/>
    <col min="2657" max="2657" width="4.140625" style="3" customWidth="1"/>
    <col min="2658" max="2658" width="0" style="3" hidden="1" customWidth="1"/>
    <col min="2659" max="2659" width="21.7109375" style="3" customWidth="1"/>
    <col min="2660" max="2664" width="0" style="3" hidden="1" customWidth="1"/>
    <col min="2665" max="2667" width="16" style="3" customWidth="1"/>
    <col min="2668" max="2671" width="16.28515625" style="3" customWidth="1"/>
    <col min="2672" max="2672" width="15.7109375" style="3" customWidth="1"/>
    <col min="2673" max="2673" width="17.28515625" style="3" customWidth="1"/>
    <col min="2674" max="2679" width="16" style="3" customWidth="1"/>
    <col min="2680" max="2683" width="16.28515625" style="3" customWidth="1"/>
    <col min="2684" max="2684" width="15.7109375" style="3" customWidth="1"/>
    <col min="2685" max="2685" width="17.28515625" style="3" customWidth="1"/>
    <col min="2686" max="2691" width="16" style="3" customWidth="1"/>
    <col min="2692" max="2695" width="16.28515625" style="3" customWidth="1"/>
    <col min="2696" max="2696" width="15.7109375" style="3" customWidth="1"/>
    <col min="2697" max="2697" width="17.28515625" style="3" customWidth="1"/>
    <col min="2698" max="2698" width="3.7109375" style="3" customWidth="1"/>
    <col min="2699" max="2704" width="0" style="3" hidden="1" customWidth="1"/>
    <col min="2705" max="2713" width="21" style="3" customWidth="1"/>
    <col min="2714" max="2714" width="24.85546875" style="3" customWidth="1"/>
    <col min="2715" max="2715" width="21.7109375" style="3" customWidth="1"/>
    <col min="2716" max="2716" width="13.140625" style="3" customWidth="1"/>
    <col min="2717" max="2717" width="14.42578125" style="3" customWidth="1"/>
    <col min="2718" max="2718" width="8.7109375" style="3" customWidth="1"/>
    <col min="2719" max="2719" width="16.7109375" style="3" customWidth="1"/>
    <col min="2720" max="2720" width="11.42578125" style="3" customWidth="1"/>
    <col min="2721" max="2721" width="9.28515625" style="3" customWidth="1"/>
    <col min="2722" max="2722" width="8.7109375" style="3" customWidth="1"/>
    <col min="2723" max="2725" width="16.7109375" style="3" customWidth="1"/>
    <col min="2726" max="2726" width="84.140625" style="3" customWidth="1"/>
    <col min="2727" max="2727" width="23.140625" style="3" customWidth="1"/>
    <col min="2728" max="2728" width="16.7109375" style="3" customWidth="1"/>
    <col min="2729" max="2729" width="18.7109375" style="3" customWidth="1"/>
    <col min="2730" max="2730" width="3.42578125" style="3" customWidth="1"/>
    <col min="2731" max="2731" width="18.7109375" style="3" customWidth="1"/>
    <col min="2732" max="2732" width="13.140625" style="3" bestFit="1" customWidth="1"/>
    <col min="2733" max="2738" width="11.42578125" style="3"/>
    <col min="2739" max="2739" width="16.7109375" style="3" bestFit="1" customWidth="1"/>
    <col min="2740" max="2838" width="11.42578125" style="3"/>
    <col min="2839" max="2839" width="85.28515625" style="3" customWidth="1"/>
    <col min="2840" max="2859" width="0" style="3" hidden="1" customWidth="1"/>
    <col min="2860" max="2860" width="19.42578125" style="3" bestFit="1" customWidth="1"/>
    <col min="2861" max="2861" width="17.85546875" style="3" bestFit="1" customWidth="1"/>
    <col min="2862" max="2862" width="17.7109375" style="3" bestFit="1" customWidth="1"/>
    <col min="2863" max="2864" width="15.140625" style="3" customWidth="1"/>
    <col min="2865" max="2865" width="16.28515625" style="3" customWidth="1"/>
    <col min="2866" max="2868" width="16" style="3" customWidth="1"/>
    <col min="2869" max="2869" width="20.7109375" style="3" customWidth="1"/>
    <col min="2870" max="2875" width="16" style="3" customWidth="1"/>
    <col min="2876" max="2911" width="0" style="3" hidden="1" customWidth="1"/>
    <col min="2912" max="2912" width="4.28515625" style="3" customWidth="1"/>
    <col min="2913" max="2913" width="4.140625" style="3" customWidth="1"/>
    <col min="2914" max="2914" width="0" style="3" hidden="1" customWidth="1"/>
    <col min="2915" max="2915" width="21.7109375" style="3" customWidth="1"/>
    <col min="2916" max="2920" width="0" style="3" hidden="1" customWidth="1"/>
    <col min="2921" max="2923" width="16" style="3" customWidth="1"/>
    <col min="2924" max="2927" width="16.28515625" style="3" customWidth="1"/>
    <col min="2928" max="2928" width="15.7109375" style="3" customWidth="1"/>
    <col min="2929" max="2929" width="17.28515625" style="3" customWidth="1"/>
    <col min="2930" max="2935" width="16" style="3" customWidth="1"/>
    <col min="2936" max="2939" width="16.28515625" style="3" customWidth="1"/>
    <col min="2940" max="2940" width="15.7109375" style="3" customWidth="1"/>
    <col min="2941" max="2941" width="17.28515625" style="3" customWidth="1"/>
    <col min="2942" max="2947" width="16" style="3" customWidth="1"/>
    <col min="2948" max="2951" width="16.28515625" style="3" customWidth="1"/>
    <col min="2952" max="2952" width="15.7109375" style="3" customWidth="1"/>
    <col min="2953" max="2953" width="17.28515625" style="3" customWidth="1"/>
    <col min="2954" max="2954" width="3.7109375" style="3" customWidth="1"/>
    <col min="2955" max="2960" width="0" style="3" hidden="1" customWidth="1"/>
    <col min="2961" max="2969" width="21" style="3" customWidth="1"/>
    <col min="2970" max="2970" width="24.85546875" style="3" customWidth="1"/>
    <col min="2971" max="2971" width="21.7109375" style="3" customWidth="1"/>
    <col min="2972" max="2972" width="13.140625" style="3" customWidth="1"/>
    <col min="2973" max="2973" width="14.42578125" style="3" customWidth="1"/>
    <col min="2974" max="2974" width="8.7109375" style="3" customWidth="1"/>
    <col min="2975" max="2975" width="16.7109375" style="3" customWidth="1"/>
    <col min="2976" max="2976" width="11.42578125" style="3" customWidth="1"/>
    <col min="2977" max="2977" width="9.28515625" style="3" customWidth="1"/>
    <col min="2978" max="2978" width="8.7109375" style="3" customWidth="1"/>
    <col min="2979" max="2981" width="16.7109375" style="3" customWidth="1"/>
    <col min="2982" max="2982" width="84.140625" style="3" customWidth="1"/>
    <col min="2983" max="2983" width="23.140625" style="3" customWidth="1"/>
    <col min="2984" max="2984" width="16.7109375" style="3" customWidth="1"/>
    <col min="2985" max="2985" width="18.7109375" style="3" customWidth="1"/>
    <col min="2986" max="2986" width="3.42578125" style="3" customWidth="1"/>
    <col min="2987" max="2987" width="18.7109375" style="3" customWidth="1"/>
    <col min="2988" max="2988" width="13.140625" style="3" bestFit="1" customWidth="1"/>
    <col min="2989" max="2994" width="11.42578125" style="3"/>
    <col min="2995" max="2995" width="16.7109375" style="3" bestFit="1" customWidth="1"/>
    <col min="2996" max="3094" width="11.42578125" style="3"/>
    <col min="3095" max="3095" width="85.28515625" style="3" customWidth="1"/>
    <col min="3096" max="3115" width="0" style="3" hidden="1" customWidth="1"/>
    <col min="3116" max="3116" width="19.42578125" style="3" bestFit="1" customWidth="1"/>
    <col min="3117" max="3117" width="17.85546875" style="3" bestFit="1" customWidth="1"/>
    <col min="3118" max="3118" width="17.7109375" style="3" bestFit="1" customWidth="1"/>
    <col min="3119" max="3120" width="15.140625" style="3" customWidth="1"/>
    <col min="3121" max="3121" width="16.28515625" style="3" customWidth="1"/>
    <col min="3122" max="3124" width="16" style="3" customWidth="1"/>
    <col min="3125" max="3125" width="20.7109375" style="3" customWidth="1"/>
    <col min="3126" max="3131" width="16" style="3" customWidth="1"/>
    <col min="3132" max="3167" width="0" style="3" hidden="1" customWidth="1"/>
    <col min="3168" max="3168" width="4.28515625" style="3" customWidth="1"/>
    <col min="3169" max="3169" width="4.140625" style="3" customWidth="1"/>
    <col min="3170" max="3170" width="0" style="3" hidden="1" customWidth="1"/>
    <col min="3171" max="3171" width="21.7109375" style="3" customWidth="1"/>
    <col min="3172" max="3176" width="0" style="3" hidden="1" customWidth="1"/>
    <col min="3177" max="3179" width="16" style="3" customWidth="1"/>
    <col min="3180" max="3183" width="16.28515625" style="3" customWidth="1"/>
    <col min="3184" max="3184" width="15.7109375" style="3" customWidth="1"/>
    <col min="3185" max="3185" width="17.28515625" style="3" customWidth="1"/>
    <col min="3186" max="3191" width="16" style="3" customWidth="1"/>
    <col min="3192" max="3195" width="16.28515625" style="3" customWidth="1"/>
    <col min="3196" max="3196" width="15.7109375" style="3" customWidth="1"/>
    <col min="3197" max="3197" width="17.28515625" style="3" customWidth="1"/>
    <col min="3198" max="3203" width="16" style="3" customWidth="1"/>
    <col min="3204" max="3207" width="16.28515625" style="3" customWidth="1"/>
    <col min="3208" max="3208" width="15.7109375" style="3" customWidth="1"/>
    <col min="3209" max="3209" width="17.28515625" style="3" customWidth="1"/>
    <col min="3210" max="3210" width="3.7109375" style="3" customWidth="1"/>
    <col min="3211" max="3216" width="0" style="3" hidden="1" customWidth="1"/>
    <col min="3217" max="3225" width="21" style="3" customWidth="1"/>
    <col min="3226" max="3226" width="24.85546875" style="3" customWidth="1"/>
    <col min="3227" max="3227" width="21.7109375" style="3" customWidth="1"/>
    <col min="3228" max="3228" width="13.140625" style="3" customWidth="1"/>
    <col min="3229" max="3229" width="14.42578125" style="3" customWidth="1"/>
    <col min="3230" max="3230" width="8.7109375" style="3" customWidth="1"/>
    <col min="3231" max="3231" width="16.7109375" style="3" customWidth="1"/>
    <col min="3232" max="3232" width="11.42578125" style="3" customWidth="1"/>
    <col min="3233" max="3233" width="9.28515625" style="3" customWidth="1"/>
    <col min="3234" max="3234" width="8.7109375" style="3" customWidth="1"/>
    <col min="3235" max="3237" width="16.7109375" style="3" customWidth="1"/>
    <col min="3238" max="3238" width="84.140625" style="3" customWidth="1"/>
    <col min="3239" max="3239" width="23.140625" style="3" customWidth="1"/>
    <col min="3240" max="3240" width="16.7109375" style="3" customWidth="1"/>
    <col min="3241" max="3241" width="18.7109375" style="3" customWidth="1"/>
    <col min="3242" max="3242" width="3.42578125" style="3" customWidth="1"/>
    <col min="3243" max="3243" width="18.7109375" style="3" customWidth="1"/>
    <col min="3244" max="3244" width="13.140625" style="3" bestFit="1" customWidth="1"/>
    <col min="3245" max="3250" width="11.42578125" style="3"/>
    <col min="3251" max="3251" width="16.7109375" style="3" bestFit="1" customWidth="1"/>
    <col min="3252" max="3350" width="11.42578125" style="3"/>
    <col min="3351" max="3351" width="85.28515625" style="3" customWidth="1"/>
    <col min="3352" max="3371" width="0" style="3" hidden="1" customWidth="1"/>
    <col min="3372" max="3372" width="19.42578125" style="3" bestFit="1" customWidth="1"/>
    <col min="3373" max="3373" width="17.85546875" style="3" bestFit="1" customWidth="1"/>
    <col min="3374" max="3374" width="17.7109375" style="3" bestFit="1" customWidth="1"/>
    <col min="3375" max="3376" width="15.140625" style="3" customWidth="1"/>
    <col min="3377" max="3377" width="16.28515625" style="3" customWidth="1"/>
    <col min="3378" max="3380" width="16" style="3" customWidth="1"/>
    <col min="3381" max="3381" width="20.7109375" style="3" customWidth="1"/>
    <col min="3382" max="3387" width="16" style="3" customWidth="1"/>
    <col min="3388" max="3423" width="0" style="3" hidden="1" customWidth="1"/>
    <col min="3424" max="3424" width="4.28515625" style="3" customWidth="1"/>
    <col min="3425" max="3425" width="4.140625" style="3" customWidth="1"/>
    <col min="3426" max="3426" width="0" style="3" hidden="1" customWidth="1"/>
    <col min="3427" max="3427" width="21.7109375" style="3" customWidth="1"/>
    <col min="3428" max="3432" width="0" style="3" hidden="1" customWidth="1"/>
    <col min="3433" max="3435" width="16" style="3" customWidth="1"/>
    <col min="3436" max="3439" width="16.28515625" style="3" customWidth="1"/>
    <col min="3440" max="3440" width="15.7109375" style="3" customWidth="1"/>
    <col min="3441" max="3441" width="17.28515625" style="3" customWidth="1"/>
    <col min="3442" max="3447" width="16" style="3" customWidth="1"/>
    <col min="3448" max="3451" width="16.28515625" style="3" customWidth="1"/>
    <col min="3452" max="3452" width="15.7109375" style="3" customWidth="1"/>
    <col min="3453" max="3453" width="17.28515625" style="3" customWidth="1"/>
    <col min="3454" max="3459" width="16" style="3" customWidth="1"/>
    <col min="3460" max="3463" width="16.28515625" style="3" customWidth="1"/>
    <col min="3464" max="3464" width="15.7109375" style="3" customWidth="1"/>
    <col min="3465" max="3465" width="17.28515625" style="3" customWidth="1"/>
    <col min="3466" max="3466" width="3.7109375" style="3" customWidth="1"/>
    <col min="3467" max="3472" width="0" style="3" hidden="1" customWidth="1"/>
    <col min="3473" max="3481" width="21" style="3" customWidth="1"/>
    <col min="3482" max="3482" width="24.85546875" style="3" customWidth="1"/>
    <col min="3483" max="3483" width="21.7109375" style="3" customWidth="1"/>
    <col min="3484" max="3484" width="13.140625" style="3" customWidth="1"/>
    <col min="3485" max="3485" width="14.42578125" style="3" customWidth="1"/>
    <col min="3486" max="3486" width="8.7109375" style="3" customWidth="1"/>
    <col min="3487" max="3487" width="16.7109375" style="3" customWidth="1"/>
    <col min="3488" max="3488" width="11.42578125" style="3" customWidth="1"/>
    <col min="3489" max="3489" width="9.28515625" style="3" customWidth="1"/>
    <col min="3490" max="3490" width="8.7109375" style="3" customWidth="1"/>
    <col min="3491" max="3493" width="16.7109375" style="3" customWidth="1"/>
    <col min="3494" max="3494" width="84.140625" style="3" customWidth="1"/>
    <col min="3495" max="3495" width="23.140625" style="3" customWidth="1"/>
    <col min="3496" max="3496" width="16.7109375" style="3" customWidth="1"/>
    <col min="3497" max="3497" width="18.7109375" style="3" customWidth="1"/>
    <col min="3498" max="3498" width="3.42578125" style="3" customWidth="1"/>
    <col min="3499" max="3499" width="18.7109375" style="3" customWidth="1"/>
    <col min="3500" max="3500" width="13.140625" style="3" bestFit="1" customWidth="1"/>
    <col min="3501" max="3506" width="11.42578125" style="3"/>
    <col min="3507" max="3507" width="16.7109375" style="3" bestFit="1" customWidth="1"/>
    <col min="3508" max="3606" width="11.42578125" style="3"/>
    <col min="3607" max="3607" width="85.28515625" style="3" customWidth="1"/>
    <col min="3608" max="3627" width="0" style="3" hidden="1" customWidth="1"/>
    <col min="3628" max="3628" width="19.42578125" style="3" bestFit="1" customWidth="1"/>
    <col min="3629" max="3629" width="17.85546875" style="3" bestFit="1" customWidth="1"/>
    <col min="3630" max="3630" width="17.7109375" style="3" bestFit="1" customWidth="1"/>
    <col min="3631" max="3632" width="15.140625" style="3" customWidth="1"/>
    <col min="3633" max="3633" width="16.28515625" style="3" customWidth="1"/>
    <col min="3634" max="3636" width="16" style="3" customWidth="1"/>
    <col min="3637" max="3637" width="20.7109375" style="3" customWidth="1"/>
    <col min="3638" max="3643" width="16" style="3" customWidth="1"/>
    <col min="3644" max="3679" width="0" style="3" hidden="1" customWidth="1"/>
    <col min="3680" max="3680" width="4.28515625" style="3" customWidth="1"/>
    <col min="3681" max="3681" width="4.140625" style="3" customWidth="1"/>
    <col min="3682" max="3682" width="0" style="3" hidden="1" customWidth="1"/>
    <col min="3683" max="3683" width="21.7109375" style="3" customWidth="1"/>
    <col min="3684" max="3688" width="0" style="3" hidden="1" customWidth="1"/>
    <col min="3689" max="3691" width="16" style="3" customWidth="1"/>
    <col min="3692" max="3695" width="16.28515625" style="3" customWidth="1"/>
    <col min="3696" max="3696" width="15.7109375" style="3" customWidth="1"/>
    <col min="3697" max="3697" width="17.28515625" style="3" customWidth="1"/>
    <col min="3698" max="3703" width="16" style="3" customWidth="1"/>
    <col min="3704" max="3707" width="16.28515625" style="3" customWidth="1"/>
    <col min="3708" max="3708" width="15.7109375" style="3" customWidth="1"/>
    <col min="3709" max="3709" width="17.28515625" style="3" customWidth="1"/>
    <col min="3710" max="3715" width="16" style="3" customWidth="1"/>
    <col min="3716" max="3719" width="16.28515625" style="3" customWidth="1"/>
    <col min="3720" max="3720" width="15.7109375" style="3" customWidth="1"/>
    <col min="3721" max="3721" width="17.28515625" style="3" customWidth="1"/>
    <col min="3722" max="3722" width="3.7109375" style="3" customWidth="1"/>
    <col min="3723" max="3728" width="0" style="3" hidden="1" customWidth="1"/>
    <col min="3729" max="3737" width="21" style="3" customWidth="1"/>
    <col min="3738" max="3738" width="24.85546875" style="3" customWidth="1"/>
    <col min="3739" max="3739" width="21.7109375" style="3" customWidth="1"/>
    <col min="3740" max="3740" width="13.140625" style="3" customWidth="1"/>
    <col min="3741" max="3741" width="14.42578125" style="3" customWidth="1"/>
    <col min="3742" max="3742" width="8.7109375" style="3" customWidth="1"/>
    <col min="3743" max="3743" width="16.7109375" style="3" customWidth="1"/>
    <col min="3744" max="3744" width="11.42578125" style="3" customWidth="1"/>
    <col min="3745" max="3745" width="9.28515625" style="3" customWidth="1"/>
    <col min="3746" max="3746" width="8.7109375" style="3" customWidth="1"/>
    <col min="3747" max="3749" width="16.7109375" style="3" customWidth="1"/>
    <col min="3750" max="3750" width="84.140625" style="3" customWidth="1"/>
    <col min="3751" max="3751" width="23.140625" style="3" customWidth="1"/>
    <col min="3752" max="3752" width="16.7109375" style="3" customWidth="1"/>
    <col min="3753" max="3753" width="18.7109375" style="3" customWidth="1"/>
    <col min="3754" max="3754" width="3.42578125" style="3" customWidth="1"/>
    <col min="3755" max="3755" width="18.7109375" style="3" customWidth="1"/>
    <col min="3756" max="3756" width="13.140625" style="3" bestFit="1" customWidth="1"/>
    <col min="3757" max="3762" width="11.42578125" style="3"/>
    <col min="3763" max="3763" width="16.7109375" style="3" bestFit="1" customWidth="1"/>
    <col min="3764" max="3862" width="11.42578125" style="3"/>
    <col min="3863" max="3863" width="85.28515625" style="3" customWidth="1"/>
    <col min="3864" max="3883" width="0" style="3" hidden="1" customWidth="1"/>
    <col min="3884" max="3884" width="19.42578125" style="3" bestFit="1" customWidth="1"/>
    <col min="3885" max="3885" width="17.85546875" style="3" bestFit="1" customWidth="1"/>
    <col min="3886" max="3886" width="17.7109375" style="3" bestFit="1" customWidth="1"/>
    <col min="3887" max="3888" width="15.140625" style="3" customWidth="1"/>
    <col min="3889" max="3889" width="16.28515625" style="3" customWidth="1"/>
    <col min="3890" max="3892" width="16" style="3" customWidth="1"/>
    <col min="3893" max="3893" width="20.7109375" style="3" customWidth="1"/>
    <col min="3894" max="3899" width="16" style="3" customWidth="1"/>
    <col min="3900" max="3935" width="0" style="3" hidden="1" customWidth="1"/>
    <col min="3936" max="3936" width="4.28515625" style="3" customWidth="1"/>
    <col min="3937" max="3937" width="4.140625" style="3" customWidth="1"/>
    <col min="3938" max="3938" width="0" style="3" hidden="1" customWidth="1"/>
    <col min="3939" max="3939" width="21.7109375" style="3" customWidth="1"/>
    <col min="3940" max="3944" width="0" style="3" hidden="1" customWidth="1"/>
    <col min="3945" max="3947" width="16" style="3" customWidth="1"/>
    <col min="3948" max="3951" width="16.28515625" style="3" customWidth="1"/>
    <col min="3952" max="3952" width="15.7109375" style="3" customWidth="1"/>
    <col min="3953" max="3953" width="17.28515625" style="3" customWidth="1"/>
    <col min="3954" max="3959" width="16" style="3" customWidth="1"/>
    <col min="3960" max="3963" width="16.28515625" style="3" customWidth="1"/>
    <col min="3964" max="3964" width="15.7109375" style="3" customWidth="1"/>
    <col min="3965" max="3965" width="17.28515625" style="3" customWidth="1"/>
    <col min="3966" max="3971" width="16" style="3" customWidth="1"/>
    <col min="3972" max="3975" width="16.28515625" style="3" customWidth="1"/>
    <col min="3976" max="3976" width="15.7109375" style="3" customWidth="1"/>
    <col min="3977" max="3977" width="17.28515625" style="3" customWidth="1"/>
    <col min="3978" max="3978" width="3.7109375" style="3" customWidth="1"/>
    <col min="3979" max="3984" width="0" style="3" hidden="1" customWidth="1"/>
    <col min="3985" max="3993" width="21" style="3" customWidth="1"/>
    <col min="3994" max="3994" width="24.85546875" style="3" customWidth="1"/>
    <col min="3995" max="3995" width="21.7109375" style="3" customWidth="1"/>
    <col min="3996" max="3996" width="13.140625" style="3" customWidth="1"/>
    <col min="3997" max="3997" width="14.42578125" style="3" customWidth="1"/>
    <col min="3998" max="3998" width="8.7109375" style="3" customWidth="1"/>
    <col min="3999" max="3999" width="16.7109375" style="3" customWidth="1"/>
    <col min="4000" max="4000" width="11.42578125" style="3" customWidth="1"/>
    <col min="4001" max="4001" width="9.28515625" style="3" customWidth="1"/>
    <col min="4002" max="4002" width="8.7109375" style="3" customWidth="1"/>
    <col min="4003" max="4005" width="16.7109375" style="3" customWidth="1"/>
    <col min="4006" max="4006" width="84.140625" style="3" customWidth="1"/>
    <col min="4007" max="4007" width="23.140625" style="3" customWidth="1"/>
    <col min="4008" max="4008" width="16.7109375" style="3" customWidth="1"/>
    <col min="4009" max="4009" width="18.7109375" style="3" customWidth="1"/>
    <col min="4010" max="4010" width="3.42578125" style="3" customWidth="1"/>
    <col min="4011" max="4011" width="18.7109375" style="3" customWidth="1"/>
    <col min="4012" max="4012" width="13.140625" style="3" bestFit="1" customWidth="1"/>
    <col min="4013" max="4018" width="11.42578125" style="3"/>
    <col min="4019" max="4019" width="16.7109375" style="3" bestFit="1" customWidth="1"/>
    <col min="4020" max="4118" width="11.42578125" style="3"/>
    <col min="4119" max="4119" width="85.28515625" style="3" customWidth="1"/>
    <col min="4120" max="4139" width="0" style="3" hidden="1" customWidth="1"/>
    <col min="4140" max="4140" width="19.42578125" style="3" bestFit="1" customWidth="1"/>
    <col min="4141" max="4141" width="17.85546875" style="3" bestFit="1" customWidth="1"/>
    <col min="4142" max="4142" width="17.7109375" style="3" bestFit="1" customWidth="1"/>
    <col min="4143" max="4144" width="15.140625" style="3" customWidth="1"/>
    <col min="4145" max="4145" width="16.28515625" style="3" customWidth="1"/>
    <col min="4146" max="4148" width="16" style="3" customWidth="1"/>
    <col min="4149" max="4149" width="20.7109375" style="3" customWidth="1"/>
    <col min="4150" max="4155" width="16" style="3" customWidth="1"/>
    <col min="4156" max="4191" width="0" style="3" hidden="1" customWidth="1"/>
    <col min="4192" max="4192" width="4.28515625" style="3" customWidth="1"/>
    <col min="4193" max="4193" width="4.140625" style="3" customWidth="1"/>
    <col min="4194" max="4194" width="0" style="3" hidden="1" customWidth="1"/>
    <col min="4195" max="4195" width="21.7109375" style="3" customWidth="1"/>
    <col min="4196" max="4200" width="0" style="3" hidden="1" customWidth="1"/>
    <col min="4201" max="4203" width="16" style="3" customWidth="1"/>
    <col min="4204" max="4207" width="16.28515625" style="3" customWidth="1"/>
    <col min="4208" max="4208" width="15.7109375" style="3" customWidth="1"/>
    <col min="4209" max="4209" width="17.28515625" style="3" customWidth="1"/>
    <col min="4210" max="4215" width="16" style="3" customWidth="1"/>
    <col min="4216" max="4219" width="16.28515625" style="3" customWidth="1"/>
    <col min="4220" max="4220" width="15.7109375" style="3" customWidth="1"/>
    <col min="4221" max="4221" width="17.28515625" style="3" customWidth="1"/>
    <col min="4222" max="4227" width="16" style="3" customWidth="1"/>
    <col min="4228" max="4231" width="16.28515625" style="3" customWidth="1"/>
    <col min="4232" max="4232" width="15.7109375" style="3" customWidth="1"/>
    <col min="4233" max="4233" width="17.28515625" style="3" customWidth="1"/>
    <col min="4234" max="4234" width="3.7109375" style="3" customWidth="1"/>
    <col min="4235" max="4240" width="0" style="3" hidden="1" customWidth="1"/>
    <col min="4241" max="4249" width="21" style="3" customWidth="1"/>
    <col min="4250" max="4250" width="24.85546875" style="3" customWidth="1"/>
    <col min="4251" max="4251" width="21.7109375" style="3" customWidth="1"/>
    <col min="4252" max="4252" width="13.140625" style="3" customWidth="1"/>
    <col min="4253" max="4253" width="14.42578125" style="3" customWidth="1"/>
    <col min="4254" max="4254" width="8.7109375" style="3" customWidth="1"/>
    <col min="4255" max="4255" width="16.7109375" style="3" customWidth="1"/>
    <col min="4256" max="4256" width="11.42578125" style="3" customWidth="1"/>
    <col min="4257" max="4257" width="9.28515625" style="3" customWidth="1"/>
    <col min="4258" max="4258" width="8.7109375" style="3" customWidth="1"/>
    <col min="4259" max="4261" width="16.7109375" style="3" customWidth="1"/>
    <col min="4262" max="4262" width="84.140625" style="3" customWidth="1"/>
    <col min="4263" max="4263" width="23.140625" style="3" customWidth="1"/>
    <col min="4264" max="4264" width="16.7109375" style="3" customWidth="1"/>
    <col min="4265" max="4265" width="18.7109375" style="3" customWidth="1"/>
    <col min="4266" max="4266" width="3.42578125" style="3" customWidth="1"/>
    <col min="4267" max="4267" width="18.7109375" style="3" customWidth="1"/>
    <col min="4268" max="4268" width="13.140625" style="3" bestFit="1" customWidth="1"/>
    <col min="4269" max="4274" width="11.42578125" style="3"/>
    <col min="4275" max="4275" width="16.7109375" style="3" bestFit="1" customWidth="1"/>
    <col min="4276" max="4374" width="11.42578125" style="3"/>
    <col min="4375" max="4375" width="85.28515625" style="3" customWidth="1"/>
    <col min="4376" max="4395" width="0" style="3" hidden="1" customWidth="1"/>
    <col min="4396" max="4396" width="19.42578125" style="3" bestFit="1" customWidth="1"/>
    <col min="4397" max="4397" width="17.85546875" style="3" bestFit="1" customWidth="1"/>
    <col min="4398" max="4398" width="17.7109375" style="3" bestFit="1" customWidth="1"/>
    <col min="4399" max="4400" width="15.140625" style="3" customWidth="1"/>
    <col min="4401" max="4401" width="16.28515625" style="3" customWidth="1"/>
    <col min="4402" max="4404" width="16" style="3" customWidth="1"/>
    <col min="4405" max="4405" width="20.7109375" style="3" customWidth="1"/>
    <col min="4406" max="4411" width="16" style="3" customWidth="1"/>
    <col min="4412" max="4447" width="0" style="3" hidden="1" customWidth="1"/>
    <col min="4448" max="4448" width="4.28515625" style="3" customWidth="1"/>
    <col min="4449" max="4449" width="4.140625" style="3" customWidth="1"/>
    <col min="4450" max="4450" width="0" style="3" hidden="1" customWidth="1"/>
    <col min="4451" max="4451" width="21.7109375" style="3" customWidth="1"/>
    <col min="4452" max="4456" width="0" style="3" hidden="1" customWidth="1"/>
    <col min="4457" max="4459" width="16" style="3" customWidth="1"/>
    <col min="4460" max="4463" width="16.28515625" style="3" customWidth="1"/>
    <col min="4464" max="4464" width="15.7109375" style="3" customWidth="1"/>
    <col min="4465" max="4465" width="17.28515625" style="3" customWidth="1"/>
    <col min="4466" max="4471" width="16" style="3" customWidth="1"/>
    <col min="4472" max="4475" width="16.28515625" style="3" customWidth="1"/>
    <col min="4476" max="4476" width="15.7109375" style="3" customWidth="1"/>
    <col min="4477" max="4477" width="17.28515625" style="3" customWidth="1"/>
    <col min="4478" max="4483" width="16" style="3" customWidth="1"/>
    <col min="4484" max="4487" width="16.28515625" style="3" customWidth="1"/>
    <col min="4488" max="4488" width="15.7109375" style="3" customWidth="1"/>
    <col min="4489" max="4489" width="17.28515625" style="3" customWidth="1"/>
    <col min="4490" max="4490" width="3.7109375" style="3" customWidth="1"/>
    <col min="4491" max="4496" width="0" style="3" hidden="1" customWidth="1"/>
    <col min="4497" max="4505" width="21" style="3" customWidth="1"/>
    <col min="4506" max="4506" width="24.85546875" style="3" customWidth="1"/>
    <col min="4507" max="4507" width="21.7109375" style="3" customWidth="1"/>
    <col min="4508" max="4508" width="13.140625" style="3" customWidth="1"/>
    <col min="4509" max="4509" width="14.42578125" style="3" customWidth="1"/>
    <col min="4510" max="4510" width="8.7109375" style="3" customWidth="1"/>
    <col min="4511" max="4511" width="16.7109375" style="3" customWidth="1"/>
    <col min="4512" max="4512" width="11.42578125" style="3" customWidth="1"/>
    <col min="4513" max="4513" width="9.28515625" style="3" customWidth="1"/>
    <col min="4514" max="4514" width="8.7109375" style="3" customWidth="1"/>
    <col min="4515" max="4517" width="16.7109375" style="3" customWidth="1"/>
    <col min="4518" max="4518" width="84.140625" style="3" customWidth="1"/>
    <col min="4519" max="4519" width="23.140625" style="3" customWidth="1"/>
    <col min="4520" max="4520" width="16.7109375" style="3" customWidth="1"/>
    <col min="4521" max="4521" width="18.7109375" style="3" customWidth="1"/>
    <col min="4522" max="4522" width="3.42578125" style="3" customWidth="1"/>
    <col min="4523" max="4523" width="18.7109375" style="3" customWidth="1"/>
    <col min="4524" max="4524" width="13.140625" style="3" bestFit="1" customWidth="1"/>
    <col min="4525" max="4530" width="11.42578125" style="3"/>
    <col min="4531" max="4531" width="16.7109375" style="3" bestFit="1" customWidth="1"/>
    <col min="4532" max="4630" width="11.42578125" style="3"/>
    <col min="4631" max="4631" width="85.28515625" style="3" customWidth="1"/>
    <col min="4632" max="4651" width="0" style="3" hidden="1" customWidth="1"/>
    <col min="4652" max="4652" width="19.42578125" style="3" bestFit="1" customWidth="1"/>
    <col min="4653" max="4653" width="17.85546875" style="3" bestFit="1" customWidth="1"/>
    <col min="4654" max="4654" width="17.7109375" style="3" bestFit="1" customWidth="1"/>
    <col min="4655" max="4656" width="15.140625" style="3" customWidth="1"/>
    <col min="4657" max="4657" width="16.28515625" style="3" customWidth="1"/>
    <col min="4658" max="4660" width="16" style="3" customWidth="1"/>
    <col min="4661" max="4661" width="20.7109375" style="3" customWidth="1"/>
    <col min="4662" max="4667" width="16" style="3" customWidth="1"/>
    <col min="4668" max="4703" width="0" style="3" hidden="1" customWidth="1"/>
    <col min="4704" max="4704" width="4.28515625" style="3" customWidth="1"/>
    <col min="4705" max="4705" width="4.140625" style="3" customWidth="1"/>
    <col min="4706" max="4706" width="0" style="3" hidden="1" customWidth="1"/>
    <col min="4707" max="4707" width="21.7109375" style="3" customWidth="1"/>
    <col min="4708" max="4712" width="0" style="3" hidden="1" customWidth="1"/>
    <col min="4713" max="4715" width="16" style="3" customWidth="1"/>
    <col min="4716" max="4719" width="16.28515625" style="3" customWidth="1"/>
    <col min="4720" max="4720" width="15.7109375" style="3" customWidth="1"/>
    <col min="4721" max="4721" width="17.28515625" style="3" customWidth="1"/>
    <col min="4722" max="4727" width="16" style="3" customWidth="1"/>
    <col min="4728" max="4731" width="16.28515625" style="3" customWidth="1"/>
    <col min="4732" max="4732" width="15.7109375" style="3" customWidth="1"/>
    <col min="4733" max="4733" width="17.28515625" style="3" customWidth="1"/>
    <col min="4734" max="4739" width="16" style="3" customWidth="1"/>
    <col min="4740" max="4743" width="16.28515625" style="3" customWidth="1"/>
    <col min="4744" max="4744" width="15.7109375" style="3" customWidth="1"/>
    <col min="4745" max="4745" width="17.28515625" style="3" customWidth="1"/>
    <col min="4746" max="4746" width="3.7109375" style="3" customWidth="1"/>
    <col min="4747" max="4752" width="0" style="3" hidden="1" customWidth="1"/>
    <col min="4753" max="4761" width="21" style="3" customWidth="1"/>
    <col min="4762" max="4762" width="24.85546875" style="3" customWidth="1"/>
    <col min="4763" max="4763" width="21.7109375" style="3" customWidth="1"/>
    <col min="4764" max="4764" width="13.140625" style="3" customWidth="1"/>
    <col min="4765" max="4765" width="14.42578125" style="3" customWidth="1"/>
    <col min="4766" max="4766" width="8.7109375" style="3" customWidth="1"/>
    <col min="4767" max="4767" width="16.7109375" style="3" customWidth="1"/>
    <col min="4768" max="4768" width="11.42578125" style="3" customWidth="1"/>
    <col min="4769" max="4769" width="9.28515625" style="3" customWidth="1"/>
    <col min="4770" max="4770" width="8.7109375" style="3" customWidth="1"/>
    <col min="4771" max="4773" width="16.7109375" style="3" customWidth="1"/>
    <col min="4774" max="4774" width="84.140625" style="3" customWidth="1"/>
    <col min="4775" max="4775" width="23.140625" style="3" customWidth="1"/>
    <col min="4776" max="4776" width="16.7109375" style="3" customWidth="1"/>
    <col min="4777" max="4777" width="18.7109375" style="3" customWidth="1"/>
    <col min="4778" max="4778" width="3.42578125" style="3" customWidth="1"/>
    <col min="4779" max="4779" width="18.7109375" style="3" customWidth="1"/>
    <col min="4780" max="4780" width="13.140625" style="3" bestFit="1" customWidth="1"/>
    <col min="4781" max="4786" width="11.42578125" style="3"/>
    <col min="4787" max="4787" width="16.7109375" style="3" bestFit="1" customWidth="1"/>
    <col min="4788" max="4886" width="11.42578125" style="3"/>
    <col min="4887" max="4887" width="85.28515625" style="3" customWidth="1"/>
    <col min="4888" max="4907" width="0" style="3" hidden="1" customWidth="1"/>
    <col min="4908" max="4908" width="19.42578125" style="3" bestFit="1" customWidth="1"/>
    <col min="4909" max="4909" width="17.85546875" style="3" bestFit="1" customWidth="1"/>
    <col min="4910" max="4910" width="17.7109375" style="3" bestFit="1" customWidth="1"/>
    <col min="4911" max="4912" width="15.140625" style="3" customWidth="1"/>
    <col min="4913" max="4913" width="16.28515625" style="3" customWidth="1"/>
    <col min="4914" max="4916" width="16" style="3" customWidth="1"/>
    <col min="4917" max="4917" width="20.7109375" style="3" customWidth="1"/>
    <col min="4918" max="4923" width="16" style="3" customWidth="1"/>
    <col min="4924" max="4959" width="0" style="3" hidden="1" customWidth="1"/>
    <col min="4960" max="4960" width="4.28515625" style="3" customWidth="1"/>
    <col min="4961" max="4961" width="4.140625" style="3" customWidth="1"/>
    <col min="4962" max="4962" width="0" style="3" hidden="1" customWidth="1"/>
    <col min="4963" max="4963" width="21.7109375" style="3" customWidth="1"/>
    <col min="4964" max="4968" width="0" style="3" hidden="1" customWidth="1"/>
    <col min="4969" max="4971" width="16" style="3" customWidth="1"/>
    <col min="4972" max="4975" width="16.28515625" style="3" customWidth="1"/>
    <col min="4976" max="4976" width="15.7109375" style="3" customWidth="1"/>
    <col min="4977" max="4977" width="17.28515625" style="3" customWidth="1"/>
    <col min="4978" max="4983" width="16" style="3" customWidth="1"/>
    <col min="4984" max="4987" width="16.28515625" style="3" customWidth="1"/>
    <col min="4988" max="4988" width="15.7109375" style="3" customWidth="1"/>
    <col min="4989" max="4989" width="17.28515625" style="3" customWidth="1"/>
    <col min="4990" max="4995" width="16" style="3" customWidth="1"/>
    <col min="4996" max="4999" width="16.28515625" style="3" customWidth="1"/>
    <col min="5000" max="5000" width="15.7109375" style="3" customWidth="1"/>
    <col min="5001" max="5001" width="17.28515625" style="3" customWidth="1"/>
    <col min="5002" max="5002" width="3.7109375" style="3" customWidth="1"/>
    <col min="5003" max="5008" width="0" style="3" hidden="1" customWidth="1"/>
    <col min="5009" max="5017" width="21" style="3" customWidth="1"/>
    <col min="5018" max="5018" width="24.85546875" style="3" customWidth="1"/>
    <col min="5019" max="5019" width="21.7109375" style="3" customWidth="1"/>
    <col min="5020" max="5020" width="13.140625" style="3" customWidth="1"/>
    <col min="5021" max="5021" width="14.42578125" style="3" customWidth="1"/>
    <col min="5022" max="5022" width="8.7109375" style="3" customWidth="1"/>
    <col min="5023" max="5023" width="16.7109375" style="3" customWidth="1"/>
    <col min="5024" max="5024" width="11.42578125" style="3" customWidth="1"/>
    <col min="5025" max="5025" width="9.28515625" style="3" customWidth="1"/>
    <col min="5026" max="5026" width="8.7109375" style="3" customWidth="1"/>
    <col min="5027" max="5029" width="16.7109375" style="3" customWidth="1"/>
    <col min="5030" max="5030" width="84.140625" style="3" customWidth="1"/>
    <col min="5031" max="5031" width="23.140625" style="3" customWidth="1"/>
    <col min="5032" max="5032" width="16.7109375" style="3" customWidth="1"/>
    <col min="5033" max="5033" width="18.7109375" style="3" customWidth="1"/>
    <col min="5034" max="5034" width="3.42578125" style="3" customWidth="1"/>
    <col min="5035" max="5035" width="18.7109375" style="3" customWidth="1"/>
    <col min="5036" max="5036" width="13.140625" style="3" bestFit="1" customWidth="1"/>
    <col min="5037" max="5042" width="11.42578125" style="3"/>
    <col min="5043" max="5043" width="16.7109375" style="3" bestFit="1" customWidth="1"/>
    <col min="5044" max="5142" width="11.42578125" style="3"/>
    <col min="5143" max="5143" width="85.28515625" style="3" customWidth="1"/>
    <col min="5144" max="5163" width="0" style="3" hidden="1" customWidth="1"/>
    <col min="5164" max="5164" width="19.42578125" style="3" bestFit="1" customWidth="1"/>
    <col min="5165" max="5165" width="17.85546875" style="3" bestFit="1" customWidth="1"/>
    <col min="5166" max="5166" width="17.7109375" style="3" bestFit="1" customWidth="1"/>
    <col min="5167" max="5168" width="15.140625" style="3" customWidth="1"/>
    <col min="5169" max="5169" width="16.28515625" style="3" customWidth="1"/>
    <col min="5170" max="5172" width="16" style="3" customWidth="1"/>
    <col min="5173" max="5173" width="20.7109375" style="3" customWidth="1"/>
    <col min="5174" max="5179" width="16" style="3" customWidth="1"/>
    <col min="5180" max="5215" width="0" style="3" hidden="1" customWidth="1"/>
    <col min="5216" max="5216" width="4.28515625" style="3" customWidth="1"/>
    <col min="5217" max="5217" width="4.140625" style="3" customWidth="1"/>
    <col min="5218" max="5218" width="0" style="3" hidden="1" customWidth="1"/>
    <col min="5219" max="5219" width="21.7109375" style="3" customWidth="1"/>
    <col min="5220" max="5224" width="0" style="3" hidden="1" customWidth="1"/>
    <col min="5225" max="5227" width="16" style="3" customWidth="1"/>
    <col min="5228" max="5231" width="16.28515625" style="3" customWidth="1"/>
    <col min="5232" max="5232" width="15.7109375" style="3" customWidth="1"/>
    <col min="5233" max="5233" width="17.28515625" style="3" customWidth="1"/>
    <col min="5234" max="5239" width="16" style="3" customWidth="1"/>
    <col min="5240" max="5243" width="16.28515625" style="3" customWidth="1"/>
    <col min="5244" max="5244" width="15.7109375" style="3" customWidth="1"/>
    <col min="5245" max="5245" width="17.28515625" style="3" customWidth="1"/>
    <col min="5246" max="5251" width="16" style="3" customWidth="1"/>
    <col min="5252" max="5255" width="16.28515625" style="3" customWidth="1"/>
    <col min="5256" max="5256" width="15.7109375" style="3" customWidth="1"/>
    <col min="5257" max="5257" width="17.28515625" style="3" customWidth="1"/>
    <col min="5258" max="5258" width="3.7109375" style="3" customWidth="1"/>
    <col min="5259" max="5264" width="0" style="3" hidden="1" customWidth="1"/>
    <col min="5265" max="5273" width="21" style="3" customWidth="1"/>
    <col min="5274" max="5274" width="24.85546875" style="3" customWidth="1"/>
    <col min="5275" max="5275" width="21.7109375" style="3" customWidth="1"/>
    <col min="5276" max="5276" width="13.140625" style="3" customWidth="1"/>
    <col min="5277" max="5277" width="14.42578125" style="3" customWidth="1"/>
    <col min="5278" max="5278" width="8.7109375" style="3" customWidth="1"/>
    <col min="5279" max="5279" width="16.7109375" style="3" customWidth="1"/>
    <col min="5280" max="5280" width="11.42578125" style="3" customWidth="1"/>
    <col min="5281" max="5281" width="9.28515625" style="3" customWidth="1"/>
    <col min="5282" max="5282" width="8.7109375" style="3" customWidth="1"/>
    <col min="5283" max="5285" width="16.7109375" style="3" customWidth="1"/>
    <col min="5286" max="5286" width="84.140625" style="3" customWidth="1"/>
    <col min="5287" max="5287" width="23.140625" style="3" customWidth="1"/>
    <col min="5288" max="5288" width="16.7109375" style="3" customWidth="1"/>
    <col min="5289" max="5289" width="18.7109375" style="3" customWidth="1"/>
    <col min="5290" max="5290" width="3.42578125" style="3" customWidth="1"/>
    <col min="5291" max="5291" width="18.7109375" style="3" customWidth="1"/>
    <col min="5292" max="5292" width="13.140625" style="3" bestFit="1" customWidth="1"/>
    <col min="5293" max="5298" width="11.42578125" style="3"/>
    <col min="5299" max="5299" width="16.7109375" style="3" bestFit="1" customWidth="1"/>
    <col min="5300" max="5398" width="11.42578125" style="3"/>
    <col min="5399" max="5399" width="85.28515625" style="3" customWidth="1"/>
    <col min="5400" max="5419" width="0" style="3" hidden="1" customWidth="1"/>
    <col min="5420" max="5420" width="19.42578125" style="3" bestFit="1" customWidth="1"/>
    <col min="5421" max="5421" width="17.85546875" style="3" bestFit="1" customWidth="1"/>
    <col min="5422" max="5422" width="17.7109375" style="3" bestFit="1" customWidth="1"/>
    <col min="5423" max="5424" width="15.140625" style="3" customWidth="1"/>
    <col min="5425" max="5425" width="16.28515625" style="3" customWidth="1"/>
    <col min="5426" max="5428" width="16" style="3" customWidth="1"/>
    <col min="5429" max="5429" width="20.7109375" style="3" customWidth="1"/>
    <col min="5430" max="5435" width="16" style="3" customWidth="1"/>
    <col min="5436" max="5471" width="0" style="3" hidden="1" customWidth="1"/>
    <col min="5472" max="5472" width="4.28515625" style="3" customWidth="1"/>
    <col min="5473" max="5473" width="4.140625" style="3" customWidth="1"/>
    <col min="5474" max="5474" width="0" style="3" hidden="1" customWidth="1"/>
    <col min="5475" max="5475" width="21.7109375" style="3" customWidth="1"/>
    <col min="5476" max="5480" width="0" style="3" hidden="1" customWidth="1"/>
    <col min="5481" max="5483" width="16" style="3" customWidth="1"/>
    <col min="5484" max="5487" width="16.28515625" style="3" customWidth="1"/>
    <col min="5488" max="5488" width="15.7109375" style="3" customWidth="1"/>
    <col min="5489" max="5489" width="17.28515625" style="3" customWidth="1"/>
    <col min="5490" max="5495" width="16" style="3" customWidth="1"/>
    <col min="5496" max="5499" width="16.28515625" style="3" customWidth="1"/>
    <col min="5500" max="5500" width="15.7109375" style="3" customWidth="1"/>
    <col min="5501" max="5501" width="17.28515625" style="3" customWidth="1"/>
    <col min="5502" max="5507" width="16" style="3" customWidth="1"/>
    <col min="5508" max="5511" width="16.28515625" style="3" customWidth="1"/>
    <col min="5512" max="5512" width="15.7109375" style="3" customWidth="1"/>
    <col min="5513" max="5513" width="17.28515625" style="3" customWidth="1"/>
    <col min="5514" max="5514" width="3.7109375" style="3" customWidth="1"/>
    <col min="5515" max="5520" width="0" style="3" hidden="1" customWidth="1"/>
    <col min="5521" max="5529" width="21" style="3" customWidth="1"/>
    <col min="5530" max="5530" width="24.85546875" style="3" customWidth="1"/>
    <col min="5531" max="5531" width="21.7109375" style="3" customWidth="1"/>
    <col min="5532" max="5532" width="13.140625" style="3" customWidth="1"/>
    <col min="5533" max="5533" width="14.42578125" style="3" customWidth="1"/>
    <col min="5534" max="5534" width="8.7109375" style="3" customWidth="1"/>
    <col min="5535" max="5535" width="16.7109375" style="3" customWidth="1"/>
    <col min="5536" max="5536" width="11.42578125" style="3" customWidth="1"/>
    <col min="5537" max="5537" width="9.28515625" style="3" customWidth="1"/>
    <col min="5538" max="5538" width="8.7109375" style="3" customWidth="1"/>
    <col min="5539" max="5541" width="16.7109375" style="3" customWidth="1"/>
    <col min="5542" max="5542" width="84.140625" style="3" customWidth="1"/>
    <col min="5543" max="5543" width="23.140625" style="3" customWidth="1"/>
    <col min="5544" max="5544" width="16.7109375" style="3" customWidth="1"/>
    <col min="5545" max="5545" width="18.7109375" style="3" customWidth="1"/>
    <col min="5546" max="5546" width="3.42578125" style="3" customWidth="1"/>
    <col min="5547" max="5547" width="18.7109375" style="3" customWidth="1"/>
    <col min="5548" max="5548" width="13.140625" style="3" bestFit="1" customWidth="1"/>
    <col min="5549" max="5554" width="11.42578125" style="3"/>
    <col min="5555" max="5555" width="16.7109375" style="3" bestFit="1" customWidth="1"/>
    <col min="5556" max="5654" width="11.42578125" style="3"/>
    <col min="5655" max="5655" width="85.28515625" style="3" customWidth="1"/>
    <col min="5656" max="5675" width="0" style="3" hidden="1" customWidth="1"/>
    <col min="5676" max="5676" width="19.42578125" style="3" bestFit="1" customWidth="1"/>
    <col min="5677" max="5677" width="17.85546875" style="3" bestFit="1" customWidth="1"/>
    <col min="5678" max="5678" width="17.7109375" style="3" bestFit="1" customWidth="1"/>
    <col min="5679" max="5680" width="15.140625" style="3" customWidth="1"/>
    <col min="5681" max="5681" width="16.28515625" style="3" customWidth="1"/>
    <col min="5682" max="5684" width="16" style="3" customWidth="1"/>
    <col min="5685" max="5685" width="20.7109375" style="3" customWidth="1"/>
    <col min="5686" max="5691" width="16" style="3" customWidth="1"/>
    <col min="5692" max="5727" width="0" style="3" hidden="1" customWidth="1"/>
    <col min="5728" max="5728" width="4.28515625" style="3" customWidth="1"/>
    <col min="5729" max="5729" width="4.140625" style="3" customWidth="1"/>
    <col min="5730" max="5730" width="0" style="3" hidden="1" customWidth="1"/>
    <col min="5731" max="5731" width="21.7109375" style="3" customWidth="1"/>
    <col min="5732" max="5736" width="0" style="3" hidden="1" customWidth="1"/>
    <col min="5737" max="5739" width="16" style="3" customWidth="1"/>
    <col min="5740" max="5743" width="16.28515625" style="3" customWidth="1"/>
    <col min="5744" max="5744" width="15.7109375" style="3" customWidth="1"/>
    <col min="5745" max="5745" width="17.28515625" style="3" customWidth="1"/>
    <col min="5746" max="5751" width="16" style="3" customWidth="1"/>
    <col min="5752" max="5755" width="16.28515625" style="3" customWidth="1"/>
    <col min="5756" max="5756" width="15.7109375" style="3" customWidth="1"/>
    <col min="5757" max="5757" width="17.28515625" style="3" customWidth="1"/>
    <col min="5758" max="5763" width="16" style="3" customWidth="1"/>
    <col min="5764" max="5767" width="16.28515625" style="3" customWidth="1"/>
    <col min="5768" max="5768" width="15.7109375" style="3" customWidth="1"/>
    <col min="5769" max="5769" width="17.28515625" style="3" customWidth="1"/>
    <col min="5770" max="5770" width="3.7109375" style="3" customWidth="1"/>
    <col min="5771" max="5776" width="0" style="3" hidden="1" customWidth="1"/>
    <col min="5777" max="5785" width="21" style="3" customWidth="1"/>
    <col min="5786" max="5786" width="24.85546875" style="3" customWidth="1"/>
    <col min="5787" max="5787" width="21.7109375" style="3" customWidth="1"/>
    <col min="5788" max="5788" width="13.140625" style="3" customWidth="1"/>
    <col min="5789" max="5789" width="14.42578125" style="3" customWidth="1"/>
    <col min="5790" max="5790" width="8.7109375" style="3" customWidth="1"/>
    <col min="5791" max="5791" width="16.7109375" style="3" customWidth="1"/>
    <col min="5792" max="5792" width="11.42578125" style="3" customWidth="1"/>
    <col min="5793" max="5793" width="9.28515625" style="3" customWidth="1"/>
    <col min="5794" max="5794" width="8.7109375" style="3" customWidth="1"/>
    <col min="5795" max="5797" width="16.7109375" style="3" customWidth="1"/>
    <col min="5798" max="5798" width="84.140625" style="3" customWidth="1"/>
    <col min="5799" max="5799" width="23.140625" style="3" customWidth="1"/>
    <col min="5800" max="5800" width="16.7109375" style="3" customWidth="1"/>
    <col min="5801" max="5801" width="18.7109375" style="3" customWidth="1"/>
    <col min="5802" max="5802" width="3.42578125" style="3" customWidth="1"/>
    <col min="5803" max="5803" width="18.7109375" style="3" customWidth="1"/>
    <col min="5804" max="5804" width="13.140625" style="3" bestFit="1" customWidth="1"/>
    <col min="5805" max="5810" width="11.42578125" style="3"/>
    <col min="5811" max="5811" width="16.7109375" style="3" bestFit="1" customWidth="1"/>
    <col min="5812" max="5910" width="11.42578125" style="3"/>
    <col min="5911" max="5911" width="85.28515625" style="3" customWidth="1"/>
    <col min="5912" max="5931" width="0" style="3" hidden="1" customWidth="1"/>
    <col min="5932" max="5932" width="19.42578125" style="3" bestFit="1" customWidth="1"/>
    <col min="5933" max="5933" width="17.85546875" style="3" bestFit="1" customWidth="1"/>
    <col min="5934" max="5934" width="17.7109375" style="3" bestFit="1" customWidth="1"/>
    <col min="5935" max="5936" width="15.140625" style="3" customWidth="1"/>
    <col min="5937" max="5937" width="16.28515625" style="3" customWidth="1"/>
    <col min="5938" max="5940" width="16" style="3" customWidth="1"/>
    <col min="5941" max="5941" width="20.7109375" style="3" customWidth="1"/>
    <col min="5942" max="5947" width="16" style="3" customWidth="1"/>
    <col min="5948" max="5983" width="0" style="3" hidden="1" customWidth="1"/>
    <col min="5984" max="5984" width="4.28515625" style="3" customWidth="1"/>
    <col min="5985" max="5985" width="4.140625" style="3" customWidth="1"/>
    <col min="5986" max="5986" width="0" style="3" hidden="1" customWidth="1"/>
    <col min="5987" max="5987" width="21.7109375" style="3" customWidth="1"/>
    <col min="5988" max="5992" width="0" style="3" hidden="1" customWidth="1"/>
    <col min="5993" max="5995" width="16" style="3" customWidth="1"/>
    <col min="5996" max="5999" width="16.28515625" style="3" customWidth="1"/>
    <col min="6000" max="6000" width="15.7109375" style="3" customWidth="1"/>
    <col min="6001" max="6001" width="17.28515625" style="3" customWidth="1"/>
    <col min="6002" max="6007" width="16" style="3" customWidth="1"/>
    <col min="6008" max="6011" width="16.28515625" style="3" customWidth="1"/>
    <col min="6012" max="6012" width="15.7109375" style="3" customWidth="1"/>
    <col min="6013" max="6013" width="17.28515625" style="3" customWidth="1"/>
    <col min="6014" max="6019" width="16" style="3" customWidth="1"/>
    <col min="6020" max="6023" width="16.28515625" style="3" customWidth="1"/>
    <col min="6024" max="6024" width="15.7109375" style="3" customWidth="1"/>
    <col min="6025" max="6025" width="17.28515625" style="3" customWidth="1"/>
    <col min="6026" max="6026" width="3.7109375" style="3" customWidth="1"/>
    <col min="6027" max="6032" width="0" style="3" hidden="1" customWidth="1"/>
    <col min="6033" max="6041" width="21" style="3" customWidth="1"/>
    <col min="6042" max="6042" width="24.85546875" style="3" customWidth="1"/>
    <col min="6043" max="6043" width="21.7109375" style="3" customWidth="1"/>
    <col min="6044" max="6044" width="13.140625" style="3" customWidth="1"/>
    <col min="6045" max="6045" width="14.42578125" style="3" customWidth="1"/>
    <col min="6046" max="6046" width="8.7109375" style="3" customWidth="1"/>
    <col min="6047" max="6047" width="16.7109375" style="3" customWidth="1"/>
    <col min="6048" max="6048" width="11.42578125" style="3" customWidth="1"/>
    <col min="6049" max="6049" width="9.28515625" style="3" customWidth="1"/>
    <col min="6050" max="6050" width="8.7109375" style="3" customWidth="1"/>
    <col min="6051" max="6053" width="16.7109375" style="3" customWidth="1"/>
    <col min="6054" max="6054" width="84.140625" style="3" customWidth="1"/>
    <col min="6055" max="6055" width="23.140625" style="3" customWidth="1"/>
    <col min="6056" max="6056" width="16.7109375" style="3" customWidth="1"/>
    <col min="6057" max="6057" width="18.7109375" style="3" customWidth="1"/>
    <col min="6058" max="6058" width="3.42578125" style="3" customWidth="1"/>
    <col min="6059" max="6059" width="18.7109375" style="3" customWidth="1"/>
    <col min="6060" max="6060" width="13.140625" style="3" bestFit="1" customWidth="1"/>
    <col min="6061" max="6066" width="11.42578125" style="3"/>
    <col min="6067" max="6067" width="16.7109375" style="3" bestFit="1" customWidth="1"/>
    <col min="6068" max="6166" width="11.42578125" style="3"/>
    <col min="6167" max="6167" width="85.28515625" style="3" customWidth="1"/>
    <col min="6168" max="6187" width="0" style="3" hidden="1" customWidth="1"/>
    <col min="6188" max="6188" width="19.42578125" style="3" bestFit="1" customWidth="1"/>
    <col min="6189" max="6189" width="17.85546875" style="3" bestFit="1" customWidth="1"/>
    <col min="6190" max="6190" width="17.7109375" style="3" bestFit="1" customWidth="1"/>
    <col min="6191" max="6192" width="15.140625" style="3" customWidth="1"/>
    <col min="6193" max="6193" width="16.28515625" style="3" customWidth="1"/>
    <col min="6194" max="6196" width="16" style="3" customWidth="1"/>
    <col min="6197" max="6197" width="20.7109375" style="3" customWidth="1"/>
    <col min="6198" max="6203" width="16" style="3" customWidth="1"/>
    <col min="6204" max="6239" width="0" style="3" hidden="1" customWidth="1"/>
    <col min="6240" max="6240" width="4.28515625" style="3" customWidth="1"/>
    <col min="6241" max="6241" width="4.140625" style="3" customWidth="1"/>
    <col min="6242" max="6242" width="0" style="3" hidden="1" customWidth="1"/>
    <col min="6243" max="6243" width="21.7109375" style="3" customWidth="1"/>
    <col min="6244" max="6248" width="0" style="3" hidden="1" customWidth="1"/>
    <col min="6249" max="6251" width="16" style="3" customWidth="1"/>
    <col min="6252" max="6255" width="16.28515625" style="3" customWidth="1"/>
    <col min="6256" max="6256" width="15.7109375" style="3" customWidth="1"/>
    <col min="6257" max="6257" width="17.28515625" style="3" customWidth="1"/>
    <col min="6258" max="6263" width="16" style="3" customWidth="1"/>
    <col min="6264" max="6267" width="16.28515625" style="3" customWidth="1"/>
    <col min="6268" max="6268" width="15.7109375" style="3" customWidth="1"/>
    <col min="6269" max="6269" width="17.28515625" style="3" customWidth="1"/>
    <col min="6270" max="6275" width="16" style="3" customWidth="1"/>
    <col min="6276" max="6279" width="16.28515625" style="3" customWidth="1"/>
    <col min="6280" max="6280" width="15.7109375" style="3" customWidth="1"/>
    <col min="6281" max="6281" width="17.28515625" style="3" customWidth="1"/>
    <col min="6282" max="6282" width="3.7109375" style="3" customWidth="1"/>
    <col min="6283" max="6288" width="0" style="3" hidden="1" customWidth="1"/>
    <col min="6289" max="6297" width="21" style="3" customWidth="1"/>
    <col min="6298" max="6298" width="24.85546875" style="3" customWidth="1"/>
    <col min="6299" max="6299" width="21.7109375" style="3" customWidth="1"/>
    <col min="6300" max="6300" width="13.140625" style="3" customWidth="1"/>
    <col min="6301" max="6301" width="14.42578125" style="3" customWidth="1"/>
    <col min="6302" max="6302" width="8.7109375" style="3" customWidth="1"/>
    <col min="6303" max="6303" width="16.7109375" style="3" customWidth="1"/>
    <col min="6304" max="6304" width="11.42578125" style="3" customWidth="1"/>
    <col min="6305" max="6305" width="9.28515625" style="3" customWidth="1"/>
    <col min="6306" max="6306" width="8.7109375" style="3" customWidth="1"/>
    <col min="6307" max="6309" width="16.7109375" style="3" customWidth="1"/>
    <col min="6310" max="6310" width="84.140625" style="3" customWidth="1"/>
    <col min="6311" max="6311" width="23.140625" style="3" customWidth="1"/>
    <col min="6312" max="6312" width="16.7109375" style="3" customWidth="1"/>
    <col min="6313" max="6313" width="18.7109375" style="3" customWidth="1"/>
    <col min="6314" max="6314" width="3.42578125" style="3" customWidth="1"/>
    <col min="6315" max="6315" width="18.7109375" style="3" customWidth="1"/>
    <col min="6316" max="6316" width="13.140625" style="3" bestFit="1" customWidth="1"/>
    <col min="6317" max="6322" width="11.42578125" style="3"/>
    <col min="6323" max="6323" width="16.7109375" style="3" bestFit="1" customWidth="1"/>
    <col min="6324" max="6422" width="11.42578125" style="3"/>
    <col min="6423" max="6423" width="85.28515625" style="3" customWidth="1"/>
    <col min="6424" max="6443" width="0" style="3" hidden="1" customWidth="1"/>
    <col min="6444" max="6444" width="19.42578125" style="3" bestFit="1" customWidth="1"/>
    <col min="6445" max="6445" width="17.85546875" style="3" bestFit="1" customWidth="1"/>
    <col min="6446" max="6446" width="17.7109375" style="3" bestFit="1" customWidth="1"/>
    <col min="6447" max="6448" width="15.140625" style="3" customWidth="1"/>
    <col min="6449" max="6449" width="16.28515625" style="3" customWidth="1"/>
    <col min="6450" max="6452" width="16" style="3" customWidth="1"/>
    <col min="6453" max="6453" width="20.7109375" style="3" customWidth="1"/>
    <col min="6454" max="6459" width="16" style="3" customWidth="1"/>
    <col min="6460" max="6495" width="0" style="3" hidden="1" customWidth="1"/>
    <col min="6496" max="6496" width="4.28515625" style="3" customWidth="1"/>
    <col min="6497" max="6497" width="4.140625" style="3" customWidth="1"/>
    <col min="6498" max="6498" width="0" style="3" hidden="1" customWidth="1"/>
    <col min="6499" max="6499" width="21.7109375" style="3" customWidth="1"/>
    <col min="6500" max="6504" width="0" style="3" hidden="1" customWidth="1"/>
    <col min="6505" max="6507" width="16" style="3" customWidth="1"/>
    <col min="6508" max="6511" width="16.28515625" style="3" customWidth="1"/>
    <col min="6512" max="6512" width="15.7109375" style="3" customWidth="1"/>
    <col min="6513" max="6513" width="17.28515625" style="3" customWidth="1"/>
    <col min="6514" max="6519" width="16" style="3" customWidth="1"/>
    <col min="6520" max="6523" width="16.28515625" style="3" customWidth="1"/>
    <col min="6524" max="6524" width="15.7109375" style="3" customWidth="1"/>
    <col min="6525" max="6525" width="17.28515625" style="3" customWidth="1"/>
    <col min="6526" max="6531" width="16" style="3" customWidth="1"/>
    <col min="6532" max="6535" width="16.28515625" style="3" customWidth="1"/>
    <col min="6536" max="6536" width="15.7109375" style="3" customWidth="1"/>
    <col min="6537" max="6537" width="17.28515625" style="3" customWidth="1"/>
    <col min="6538" max="6538" width="3.7109375" style="3" customWidth="1"/>
    <col min="6539" max="6544" width="0" style="3" hidden="1" customWidth="1"/>
    <col min="6545" max="6553" width="21" style="3" customWidth="1"/>
    <col min="6554" max="6554" width="24.85546875" style="3" customWidth="1"/>
    <col min="6555" max="6555" width="21.7109375" style="3" customWidth="1"/>
    <col min="6556" max="6556" width="13.140625" style="3" customWidth="1"/>
    <col min="6557" max="6557" width="14.42578125" style="3" customWidth="1"/>
    <col min="6558" max="6558" width="8.7109375" style="3" customWidth="1"/>
    <col min="6559" max="6559" width="16.7109375" style="3" customWidth="1"/>
    <col min="6560" max="6560" width="11.42578125" style="3" customWidth="1"/>
    <col min="6561" max="6561" width="9.28515625" style="3" customWidth="1"/>
    <col min="6562" max="6562" width="8.7109375" style="3" customWidth="1"/>
    <col min="6563" max="6565" width="16.7109375" style="3" customWidth="1"/>
    <col min="6566" max="6566" width="84.140625" style="3" customWidth="1"/>
    <col min="6567" max="6567" width="23.140625" style="3" customWidth="1"/>
    <col min="6568" max="6568" width="16.7109375" style="3" customWidth="1"/>
    <col min="6569" max="6569" width="18.7109375" style="3" customWidth="1"/>
    <col min="6570" max="6570" width="3.42578125" style="3" customWidth="1"/>
    <col min="6571" max="6571" width="18.7109375" style="3" customWidth="1"/>
    <col min="6572" max="6572" width="13.140625" style="3" bestFit="1" customWidth="1"/>
    <col min="6573" max="6578" width="11.42578125" style="3"/>
    <col min="6579" max="6579" width="16.7109375" style="3" bestFit="1" customWidth="1"/>
    <col min="6580" max="6678" width="11.42578125" style="3"/>
    <col min="6679" max="6679" width="85.28515625" style="3" customWidth="1"/>
    <col min="6680" max="6699" width="0" style="3" hidden="1" customWidth="1"/>
    <col min="6700" max="6700" width="19.42578125" style="3" bestFit="1" customWidth="1"/>
    <col min="6701" max="6701" width="17.85546875" style="3" bestFit="1" customWidth="1"/>
    <col min="6702" max="6702" width="17.7109375" style="3" bestFit="1" customWidth="1"/>
    <col min="6703" max="6704" width="15.140625" style="3" customWidth="1"/>
    <col min="6705" max="6705" width="16.28515625" style="3" customWidth="1"/>
    <col min="6706" max="6708" width="16" style="3" customWidth="1"/>
    <col min="6709" max="6709" width="20.7109375" style="3" customWidth="1"/>
    <col min="6710" max="6715" width="16" style="3" customWidth="1"/>
    <col min="6716" max="6751" width="0" style="3" hidden="1" customWidth="1"/>
    <col min="6752" max="6752" width="4.28515625" style="3" customWidth="1"/>
    <col min="6753" max="6753" width="4.140625" style="3" customWidth="1"/>
    <col min="6754" max="6754" width="0" style="3" hidden="1" customWidth="1"/>
    <col min="6755" max="6755" width="21.7109375" style="3" customWidth="1"/>
    <col min="6756" max="6760" width="0" style="3" hidden="1" customWidth="1"/>
    <col min="6761" max="6763" width="16" style="3" customWidth="1"/>
    <col min="6764" max="6767" width="16.28515625" style="3" customWidth="1"/>
    <col min="6768" max="6768" width="15.7109375" style="3" customWidth="1"/>
    <col min="6769" max="6769" width="17.28515625" style="3" customWidth="1"/>
    <col min="6770" max="6775" width="16" style="3" customWidth="1"/>
    <col min="6776" max="6779" width="16.28515625" style="3" customWidth="1"/>
    <col min="6780" max="6780" width="15.7109375" style="3" customWidth="1"/>
    <col min="6781" max="6781" width="17.28515625" style="3" customWidth="1"/>
    <col min="6782" max="6787" width="16" style="3" customWidth="1"/>
    <col min="6788" max="6791" width="16.28515625" style="3" customWidth="1"/>
    <col min="6792" max="6792" width="15.7109375" style="3" customWidth="1"/>
    <col min="6793" max="6793" width="17.28515625" style="3" customWidth="1"/>
    <col min="6794" max="6794" width="3.7109375" style="3" customWidth="1"/>
    <col min="6795" max="6800" width="0" style="3" hidden="1" customWidth="1"/>
    <col min="6801" max="6809" width="21" style="3" customWidth="1"/>
    <col min="6810" max="6810" width="24.85546875" style="3" customWidth="1"/>
    <col min="6811" max="6811" width="21.7109375" style="3" customWidth="1"/>
    <col min="6812" max="6812" width="13.140625" style="3" customWidth="1"/>
    <col min="6813" max="6813" width="14.42578125" style="3" customWidth="1"/>
    <col min="6814" max="6814" width="8.7109375" style="3" customWidth="1"/>
    <col min="6815" max="6815" width="16.7109375" style="3" customWidth="1"/>
    <col min="6816" max="6816" width="11.42578125" style="3" customWidth="1"/>
    <col min="6817" max="6817" width="9.28515625" style="3" customWidth="1"/>
    <col min="6818" max="6818" width="8.7109375" style="3" customWidth="1"/>
    <col min="6819" max="6821" width="16.7109375" style="3" customWidth="1"/>
    <col min="6822" max="6822" width="84.140625" style="3" customWidth="1"/>
    <col min="6823" max="6823" width="23.140625" style="3" customWidth="1"/>
    <col min="6824" max="6824" width="16.7109375" style="3" customWidth="1"/>
    <col min="6825" max="6825" width="18.7109375" style="3" customWidth="1"/>
    <col min="6826" max="6826" width="3.42578125" style="3" customWidth="1"/>
    <col min="6827" max="6827" width="18.7109375" style="3" customWidth="1"/>
    <col min="6828" max="6828" width="13.140625" style="3" bestFit="1" customWidth="1"/>
    <col min="6829" max="6834" width="11.42578125" style="3"/>
    <col min="6835" max="6835" width="16.7109375" style="3" bestFit="1" customWidth="1"/>
    <col min="6836" max="6934" width="11.42578125" style="3"/>
    <col min="6935" max="6935" width="85.28515625" style="3" customWidth="1"/>
    <col min="6936" max="6955" width="0" style="3" hidden="1" customWidth="1"/>
    <col min="6956" max="6956" width="19.42578125" style="3" bestFit="1" customWidth="1"/>
    <col min="6957" max="6957" width="17.85546875" style="3" bestFit="1" customWidth="1"/>
    <col min="6958" max="6958" width="17.7109375" style="3" bestFit="1" customWidth="1"/>
    <col min="6959" max="6960" width="15.140625" style="3" customWidth="1"/>
    <col min="6961" max="6961" width="16.28515625" style="3" customWidth="1"/>
    <col min="6962" max="6964" width="16" style="3" customWidth="1"/>
    <col min="6965" max="6965" width="20.7109375" style="3" customWidth="1"/>
    <col min="6966" max="6971" width="16" style="3" customWidth="1"/>
    <col min="6972" max="7007" width="0" style="3" hidden="1" customWidth="1"/>
    <col min="7008" max="7008" width="4.28515625" style="3" customWidth="1"/>
    <col min="7009" max="7009" width="4.140625" style="3" customWidth="1"/>
    <col min="7010" max="7010" width="0" style="3" hidden="1" customWidth="1"/>
    <col min="7011" max="7011" width="21.7109375" style="3" customWidth="1"/>
    <col min="7012" max="7016" width="0" style="3" hidden="1" customWidth="1"/>
    <col min="7017" max="7019" width="16" style="3" customWidth="1"/>
    <col min="7020" max="7023" width="16.28515625" style="3" customWidth="1"/>
    <col min="7024" max="7024" width="15.7109375" style="3" customWidth="1"/>
    <col min="7025" max="7025" width="17.28515625" style="3" customWidth="1"/>
    <col min="7026" max="7031" width="16" style="3" customWidth="1"/>
    <col min="7032" max="7035" width="16.28515625" style="3" customWidth="1"/>
    <col min="7036" max="7036" width="15.7109375" style="3" customWidth="1"/>
    <col min="7037" max="7037" width="17.28515625" style="3" customWidth="1"/>
    <col min="7038" max="7043" width="16" style="3" customWidth="1"/>
    <col min="7044" max="7047" width="16.28515625" style="3" customWidth="1"/>
    <col min="7048" max="7048" width="15.7109375" style="3" customWidth="1"/>
    <col min="7049" max="7049" width="17.28515625" style="3" customWidth="1"/>
    <col min="7050" max="7050" width="3.7109375" style="3" customWidth="1"/>
    <col min="7051" max="7056" width="0" style="3" hidden="1" customWidth="1"/>
    <col min="7057" max="7065" width="21" style="3" customWidth="1"/>
    <col min="7066" max="7066" width="24.85546875" style="3" customWidth="1"/>
    <col min="7067" max="7067" width="21.7109375" style="3" customWidth="1"/>
    <col min="7068" max="7068" width="13.140625" style="3" customWidth="1"/>
    <col min="7069" max="7069" width="14.42578125" style="3" customWidth="1"/>
    <col min="7070" max="7070" width="8.7109375" style="3" customWidth="1"/>
    <col min="7071" max="7071" width="16.7109375" style="3" customWidth="1"/>
    <col min="7072" max="7072" width="11.42578125" style="3" customWidth="1"/>
    <col min="7073" max="7073" width="9.28515625" style="3" customWidth="1"/>
    <col min="7074" max="7074" width="8.7109375" style="3" customWidth="1"/>
    <col min="7075" max="7077" width="16.7109375" style="3" customWidth="1"/>
    <col min="7078" max="7078" width="84.140625" style="3" customWidth="1"/>
    <col min="7079" max="7079" width="23.140625" style="3" customWidth="1"/>
    <col min="7080" max="7080" width="16.7109375" style="3" customWidth="1"/>
    <col min="7081" max="7081" width="18.7109375" style="3" customWidth="1"/>
    <col min="7082" max="7082" width="3.42578125" style="3" customWidth="1"/>
    <col min="7083" max="7083" width="18.7109375" style="3" customWidth="1"/>
    <col min="7084" max="7084" width="13.140625" style="3" bestFit="1" customWidth="1"/>
    <col min="7085" max="7090" width="11.42578125" style="3"/>
    <col min="7091" max="7091" width="16.7109375" style="3" bestFit="1" customWidth="1"/>
    <col min="7092" max="7190" width="11.42578125" style="3"/>
    <col min="7191" max="7191" width="85.28515625" style="3" customWidth="1"/>
    <col min="7192" max="7211" width="0" style="3" hidden="1" customWidth="1"/>
    <col min="7212" max="7212" width="19.42578125" style="3" bestFit="1" customWidth="1"/>
    <col min="7213" max="7213" width="17.85546875" style="3" bestFit="1" customWidth="1"/>
    <col min="7214" max="7214" width="17.7109375" style="3" bestFit="1" customWidth="1"/>
    <col min="7215" max="7216" width="15.140625" style="3" customWidth="1"/>
    <col min="7217" max="7217" width="16.28515625" style="3" customWidth="1"/>
    <col min="7218" max="7220" width="16" style="3" customWidth="1"/>
    <col min="7221" max="7221" width="20.7109375" style="3" customWidth="1"/>
    <col min="7222" max="7227" width="16" style="3" customWidth="1"/>
    <col min="7228" max="7263" width="0" style="3" hidden="1" customWidth="1"/>
    <col min="7264" max="7264" width="4.28515625" style="3" customWidth="1"/>
    <col min="7265" max="7265" width="4.140625" style="3" customWidth="1"/>
    <col min="7266" max="7266" width="0" style="3" hidden="1" customWidth="1"/>
    <col min="7267" max="7267" width="21.7109375" style="3" customWidth="1"/>
    <col min="7268" max="7272" width="0" style="3" hidden="1" customWidth="1"/>
    <col min="7273" max="7275" width="16" style="3" customWidth="1"/>
    <col min="7276" max="7279" width="16.28515625" style="3" customWidth="1"/>
    <col min="7280" max="7280" width="15.7109375" style="3" customWidth="1"/>
    <col min="7281" max="7281" width="17.28515625" style="3" customWidth="1"/>
    <col min="7282" max="7287" width="16" style="3" customWidth="1"/>
    <col min="7288" max="7291" width="16.28515625" style="3" customWidth="1"/>
    <col min="7292" max="7292" width="15.7109375" style="3" customWidth="1"/>
    <col min="7293" max="7293" width="17.28515625" style="3" customWidth="1"/>
    <col min="7294" max="7299" width="16" style="3" customWidth="1"/>
    <col min="7300" max="7303" width="16.28515625" style="3" customWidth="1"/>
    <col min="7304" max="7304" width="15.7109375" style="3" customWidth="1"/>
    <col min="7305" max="7305" width="17.28515625" style="3" customWidth="1"/>
    <col min="7306" max="7306" width="3.7109375" style="3" customWidth="1"/>
    <col min="7307" max="7312" width="0" style="3" hidden="1" customWidth="1"/>
    <col min="7313" max="7321" width="21" style="3" customWidth="1"/>
    <col min="7322" max="7322" width="24.85546875" style="3" customWidth="1"/>
    <col min="7323" max="7323" width="21.7109375" style="3" customWidth="1"/>
    <col min="7324" max="7324" width="13.140625" style="3" customWidth="1"/>
    <col min="7325" max="7325" width="14.42578125" style="3" customWidth="1"/>
    <col min="7326" max="7326" width="8.7109375" style="3" customWidth="1"/>
    <col min="7327" max="7327" width="16.7109375" style="3" customWidth="1"/>
    <col min="7328" max="7328" width="11.42578125" style="3" customWidth="1"/>
    <col min="7329" max="7329" width="9.28515625" style="3" customWidth="1"/>
    <col min="7330" max="7330" width="8.7109375" style="3" customWidth="1"/>
    <col min="7331" max="7333" width="16.7109375" style="3" customWidth="1"/>
    <col min="7334" max="7334" width="84.140625" style="3" customWidth="1"/>
    <col min="7335" max="7335" width="23.140625" style="3" customWidth="1"/>
    <col min="7336" max="7336" width="16.7109375" style="3" customWidth="1"/>
    <col min="7337" max="7337" width="18.7109375" style="3" customWidth="1"/>
    <col min="7338" max="7338" width="3.42578125" style="3" customWidth="1"/>
    <col min="7339" max="7339" width="18.7109375" style="3" customWidth="1"/>
    <col min="7340" max="7340" width="13.140625" style="3" bestFit="1" customWidth="1"/>
    <col min="7341" max="7346" width="11.42578125" style="3"/>
    <col min="7347" max="7347" width="16.7109375" style="3" bestFit="1" customWidth="1"/>
    <col min="7348" max="7446" width="11.42578125" style="3"/>
    <col min="7447" max="7447" width="85.28515625" style="3" customWidth="1"/>
    <col min="7448" max="7467" width="0" style="3" hidden="1" customWidth="1"/>
    <col min="7468" max="7468" width="19.42578125" style="3" bestFit="1" customWidth="1"/>
    <col min="7469" max="7469" width="17.85546875" style="3" bestFit="1" customWidth="1"/>
    <col min="7470" max="7470" width="17.7109375" style="3" bestFit="1" customWidth="1"/>
    <col min="7471" max="7472" width="15.140625" style="3" customWidth="1"/>
    <col min="7473" max="7473" width="16.28515625" style="3" customWidth="1"/>
    <col min="7474" max="7476" width="16" style="3" customWidth="1"/>
    <col min="7477" max="7477" width="20.7109375" style="3" customWidth="1"/>
    <col min="7478" max="7483" width="16" style="3" customWidth="1"/>
    <col min="7484" max="7519" width="0" style="3" hidden="1" customWidth="1"/>
    <col min="7520" max="7520" width="4.28515625" style="3" customWidth="1"/>
    <col min="7521" max="7521" width="4.140625" style="3" customWidth="1"/>
    <col min="7522" max="7522" width="0" style="3" hidden="1" customWidth="1"/>
    <col min="7523" max="7523" width="21.7109375" style="3" customWidth="1"/>
    <col min="7524" max="7528" width="0" style="3" hidden="1" customWidth="1"/>
    <col min="7529" max="7531" width="16" style="3" customWidth="1"/>
    <col min="7532" max="7535" width="16.28515625" style="3" customWidth="1"/>
    <col min="7536" max="7536" width="15.7109375" style="3" customWidth="1"/>
    <col min="7537" max="7537" width="17.28515625" style="3" customWidth="1"/>
    <col min="7538" max="7543" width="16" style="3" customWidth="1"/>
    <col min="7544" max="7547" width="16.28515625" style="3" customWidth="1"/>
    <col min="7548" max="7548" width="15.7109375" style="3" customWidth="1"/>
    <col min="7549" max="7549" width="17.28515625" style="3" customWidth="1"/>
    <col min="7550" max="7555" width="16" style="3" customWidth="1"/>
    <col min="7556" max="7559" width="16.28515625" style="3" customWidth="1"/>
    <col min="7560" max="7560" width="15.7109375" style="3" customWidth="1"/>
    <col min="7561" max="7561" width="17.28515625" style="3" customWidth="1"/>
    <col min="7562" max="7562" width="3.7109375" style="3" customWidth="1"/>
    <col min="7563" max="7568" width="0" style="3" hidden="1" customWidth="1"/>
    <col min="7569" max="7577" width="21" style="3" customWidth="1"/>
    <col min="7578" max="7578" width="24.85546875" style="3" customWidth="1"/>
    <col min="7579" max="7579" width="21.7109375" style="3" customWidth="1"/>
    <col min="7580" max="7580" width="13.140625" style="3" customWidth="1"/>
    <col min="7581" max="7581" width="14.42578125" style="3" customWidth="1"/>
    <col min="7582" max="7582" width="8.7109375" style="3" customWidth="1"/>
    <col min="7583" max="7583" width="16.7109375" style="3" customWidth="1"/>
    <col min="7584" max="7584" width="11.42578125" style="3" customWidth="1"/>
    <col min="7585" max="7585" width="9.28515625" style="3" customWidth="1"/>
    <col min="7586" max="7586" width="8.7109375" style="3" customWidth="1"/>
    <col min="7587" max="7589" width="16.7109375" style="3" customWidth="1"/>
    <col min="7590" max="7590" width="84.140625" style="3" customWidth="1"/>
    <col min="7591" max="7591" width="23.140625" style="3" customWidth="1"/>
    <col min="7592" max="7592" width="16.7109375" style="3" customWidth="1"/>
    <col min="7593" max="7593" width="18.7109375" style="3" customWidth="1"/>
    <col min="7594" max="7594" width="3.42578125" style="3" customWidth="1"/>
    <col min="7595" max="7595" width="18.7109375" style="3" customWidth="1"/>
    <col min="7596" max="7596" width="13.140625" style="3" bestFit="1" customWidth="1"/>
    <col min="7597" max="7602" width="11.42578125" style="3"/>
    <col min="7603" max="7603" width="16.7109375" style="3" bestFit="1" customWidth="1"/>
    <col min="7604" max="7702" width="11.42578125" style="3"/>
    <col min="7703" max="7703" width="85.28515625" style="3" customWidth="1"/>
    <col min="7704" max="7723" width="0" style="3" hidden="1" customWidth="1"/>
    <col min="7724" max="7724" width="19.42578125" style="3" bestFit="1" customWidth="1"/>
    <col min="7725" max="7725" width="17.85546875" style="3" bestFit="1" customWidth="1"/>
    <col min="7726" max="7726" width="17.7109375" style="3" bestFit="1" customWidth="1"/>
    <col min="7727" max="7728" width="15.140625" style="3" customWidth="1"/>
    <col min="7729" max="7729" width="16.28515625" style="3" customWidth="1"/>
    <col min="7730" max="7732" width="16" style="3" customWidth="1"/>
    <col min="7733" max="7733" width="20.7109375" style="3" customWidth="1"/>
    <col min="7734" max="7739" width="16" style="3" customWidth="1"/>
    <col min="7740" max="7775" width="0" style="3" hidden="1" customWidth="1"/>
    <col min="7776" max="7776" width="4.28515625" style="3" customWidth="1"/>
    <col min="7777" max="7777" width="4.140625" style="3" customWidth="1"/>
    <col min="7778" max="7778" width="0" style="3" hidden="1" customWidth="1"/>
    <col min="7779" max="7779" width="21.7109375" style="3" customWidth="1"/>
    <col min="7780" max="7784" width="0" style="3" hidden="1" customWidth="1"/>
    <col min="7785" max="7787" width="16" style="3" customWidth="1"/>
    <col min="7788" max="7791" width="16.28515625" style="3" customWidth="1"/>
    <col min="7792" max="7792" width="15.7109375" style="3" customWidth="1"/>
    <col min="7793" max="7793" width="17.28515625" style="3" customWidth="1"/>
    <col min="7794" max="7799" width="16" style="3" customWidth="1"/>
    <col min="7800" max="7803" width="16.28515625" style="3" customWidth="1"/>
    <col min="7804" max="7804" width="15.7109375" style="3" customWidth="1"/>
    <col min="7805" max="7805" width="17.28515625" style="3" customWidth="1"/>
    <col min="7806" max="7811" width="16" style="3" customWidth="1"/>
    <col min="7812" max="7815" width="16.28515625" style="3" customWidth="1"/>
    <col min="7816" max="7816" width="15.7109375" style="3" customWidth="1"/>
    <col min="7817" max="7817" width="17.28515625" style="3" customWidth="1"/>
    <col min="7818" max="7818" width="3.7109375" style="3" customWidth="1"/>
    <col min="7819" max="7824" width="0" style="3" hidden="1" customWidth="1"/>
    <col min="7825" max="7833" width="21" style="3" customWidth="1"/>
    <col min="7834" max="7834" width="24.85546875" style="3" customWidth="1"/>
    <col min="7835" max="7835" width="21.7109375" style="3" customWidth="1"/>
    <col min="7836" max="7836" width="13.140625" style="3" customWidth="1"/>
    <col min="7837" max="7837" width="14.42578125" style="3" customWidth="1"/>
    <col min="7838" max="7838" width="8.7109375" style="3" customWidth="1"/>
    <col min="7839" max="7839" width="16.7109375" style="3" customWidth="1"/>
    <col min="7840" max="7840" width="11.42578125" style="3" customWidth="1"/>
    <col min="7841" max="7841" width="9.28515625" style="3" customWidth="1"/>
    <col min="7842" max="7842" width="8.7109375" style="3" customWidth="1"/>
    <col min="7843" max="7845" width="16.7109375" style="3" customWidth="1"/>
    <col min="7846" max="7846" width="84.140625" style="3" customWidth="1"/>
    <col min="7847" max="7847" width="23.140625" style="3" customWidth="1"/>
    <col min="7848" max="7848" width="16.7109375" style="3" customWidth="1"/>
    <col min="7849" max="7849" width="18.7109375" style="3" customWidth="1"/>
    <col min="7850" max="7850" width="3.42578125" style="3" customWidth="1"/>
    <col min="7851" max="7851" width="18.7109375" style="3" customWidth="1"/>
    <col min="7852" max="7852" width="13.140625" style="3" bestFit="1" customWidth="1"/>
    <col min="7853" max="7858" width="11.42578125" style="3"/>
    <col min="7859" max="7859" width="16.7109375" style="3" bestFit="1" customWidth="1"/>
    <col min="7860" max="7958" width="11.42578125" style="3"/>
    <col min="7959" max="7959" width="85.28515625" style="3" customWidth="1"/>
    <col min="7960" max="7979" width="0" style="3" hidden="1" customWidth="1"/>
    <col min="7980" max="7980" width="19.42578125" style="3" bestFit="1" customWidth="1"/>
    <col min="7981" max="7981" width="17.85546875" style="3" bestFit="1" customWidth="1"/>
    <col min="7982" max="7982" width="17.7109375" style="3" bestFit="1" customWidth="1"/>
    <col min="7983" max="7984" width="15.140625" style="3" customWidth="1"/>
    <col min="7985" max="7985" width="16.28515625" style="3" customWidth="1"/>
    <col min="7986" max="7988" width="16" style="3" customWidth="1"/>
    <col min="7989" max="7989" width="20.7109375" style="3" customWidth="1"/>
    <col min="7990" max="7995" width="16" style="3" customWidth="1"/>
    <col min="7996" max="8031" width="0" style="3" hidden="1" customWidth="1"/>
    <col min="8032" max="8032" width="4.28515625" style="3" customWidth="1"/>
    <col min="8033" max="8033" width="4.140625" style="3" customWidth="1"/>
    <col min="8034" max="8034" width="0" style="3" hidden="1" customWidth="1"/>
    <col min="8035" max="8035" width="21.7109375" style="3" customWidth="1"/>
    <col min="8036" max="8040" width="0" style="3" hidden="1" customWidth="1"/>
    <col min="8041" max="8043" width="16" style="3" customWidth="1"/>
    <col min="8044" max="8047" width="16.28515625" style="3" customWidth="1"/>
    <col min="8048" max="8048" width="15.7109375" style="3" customWidth="1"/>
    <col min="8049" max="8049" width="17.28515625" style="3" customWidth="1"/>
    <col min="8050" max="8055" width="16" style="3" customWidth="1"/>
    <col min="8056" max="8059" width="16.28515625" style="3" customWidth="1"/>
    <col min="8060" max="8060" width="15.7109375" style="3" customWidth="1"/>
    <col min="8061" max="8061" width="17.28515625" style="3" customWidth="1"/>
    <col min="8062" max="8067" width="16" style="3" customWidth="1"/>
    <col min="8068" max="8071" width="16.28515625" style="3" customWidth="1"/>
    <col min="8072" max="8072" width="15.7109375" style="3" customWidth="1"/>
    <col min="8073" max="8073" width="17.28515625" style="3" customWidth="1"/>
    <col min="8074" max="8074" width="3.7109375" style="3" customWidth="1"/>
    <col min="8075" max="8080" width="0" style="3" hidden="1" customWidth="1"/>
    <col min="8081" max="8089" width="21" style="3" customWidth="1"/>
    <col min="8090" max="8090" width="24.85546875" style="3" customWidth="1"/>
    <col min="8091" max="8091" width="21.7109375" style="3" customWidth="1"/>
    <col min="8092" max="8092" width="13.140625" style="3" customWidth="1"/>
    <col min="8093" max="8093" width="14.42578125" style="3" customWidth="1"/>
    <col min="8094" max="8094" width="8.7109375" style="3" customWidth="1"/>
    <col min="8095" max="8095" width="16.7109375" style="3" customWidth="1"/>
    <col min="8096" max="8096" width="11.42578125" style="3" customWidth="1"/>
    <col min="8097" max="8097" width="9.28515625" style="3" customWidth="1"/>
    <col min="8098" max="8098" width="8.7109375" style="3" customWidth="1"/>
    <col min="8099" max="8101" width="16.7109375" style="3" customWidth="1"/>
    <col min="8102" max="8102" width="84.140625" style="3" customWidth="1"/>
    <col min="8103" max="8103" width="23.140625" style="3" customWidth="1"/>
    <col min="8104" max="8104" width="16.7109375" style="3" customWidth="1"/>
    <col min="8105" max="8105" width="18.7109375" style="3" customWidth="1"/>
    <col min="8106" max="8106" width="3.42578125" style="3" customWidth="1"/>
    <col min="8107" max="8107" width="18.7109375" style="3" customWidth="1"/>
    <col min="8108" max="8108" width="13.140625" style="3" bestFit="1" customWidth="1"/>
    <col min="8109" max="8114" width="11.42578125" style="3"/>
    <col min="8115" max="8115" width="16.7109375" style="3" bestFit="1" customWidth="1"/>
    <col min="8116" max="8214" width="11.42578125" style="3"/>
    <col min="8215" max="8215" width="85.28515625" style="3" customWidth="1"/>
    <col min="8216" max="8235" width="0" style="3" hidden="1" customWidth="1"/>
    <col min="8236" max="8236" width="19.42578125" style="3" bestFit="1" customWidth="1"/>
    <col min="8237" max="8237" width="17.85546875" style="3" bestFit="1" customWidth="1"/>
    <col min="8238" max="8238" width="17.7109375" style="3" bestFit="1" customWidth="1"/>
    <col min="8239" max="8240" width="15.140625" style="3" customWidth="1"/>
    <col min="8241" max="8241" width="16.28515625" style="3" customWidth="1"/>
    <col min="8242" max="8244" width="16" style="3" customWidth="1"/>
    <col min="8245" max="8245" width="20.7109375" style="3" customWidth="1"/>
    <col min="8246" max="8251" width="16" style="3" customWidth="1"/>
    <col min="8252" max="8287" width="0" style="3" hidden="1" customWidth="1"/>
    <col min="8288" max="8288" width="4.28515625" style="3" customWidth="1"/>
    <col min="8289" max="8289" width="4.140625" style="3" customWidth="1"/>
    <col min="8290" max="8290" width="0" style="3" hidden="1" customWidth="1"/>
    <col min="8291" max="8291" width="21.7109375" style="3" customWidth="1"/>
    <col min="8292" max="8296" width="0" style="3" hidden="1" customWidth="1"/>
    <col min="8297" max="8299" width="16" style="3" customWidth="1"/>
    <col min="8300" max="8303" width="16.28515625" style="3" customWidth="1"/>
    <col min="8304" max="8304" width="15.7109375" style="3" customWidth="1"/>
    <col min="8305" max="8305" width="17.28515625" style="3" customWidth="1"/>
    <col min="8306" max="8311" width="16" style="3" customWidth="1"/>
    <col min="8312" max="8315" width="16.28515625" style="3" customWidth="1"/>
    <col min="8316" max="8316" width="15.7109375" style="3" customWidth="1"/>
    <col min="8317" max="8317" width="17.28515625" style="3" customWidth="1"/>
    <col min="8318" max="8323" width="16" style="3" customWidth="1"/>
    <col min="8324" max="8327" width="16.28515625" style="3" customWidth="1"/>
    <col min="8328" max="8328" width="15.7109375" style="3" customWidth="1"/>
    <col min="8329" max="8329" width="17.28515625" style="3" customWidth="1"/>
    <col min="8330" max="8330" width="3.7109375" style="3" customWidth="1"/>
    <col min="8331" max="8336" width="0" style="3" hidden="1" customWidth="1"/>
    <col min="8337" max="8345" width="21" style="3" customWidth="1"/>
    <col min="8346" max="8346" width="24.85546875" style="3" customWidth="1"/>
    <col min="8347" max="8347" width="21.7109375" style="3" customWidth="1"/>
    <col min="8348" max="8348" width="13.140625" style="3" customWidth="1"/>
    <col min="8349" max="8349" width="14.42578125" style="3" customWidth="1"/>
    <col min="8350" max="8350" width="8.7109375" style="3" customWidth="1"/>
    <col min="8351" max="8351" width="16.7109375" style="3" customWidth="1"/>
    <col min="8352" max="8352" width="11.42578125" style="3" customWidth="1"/>
    <col min="8353" max="8353" width="9.28515625" style="3" customWidth="1"/>
    <col min="8354" max="8354" width="8.7109375" style="3" customWidth="1"/>
    <col min="8355" max="8357" width="16.7109375" style="3" customWidth="1"/>
    <col min="8358" max="8358" width="84.140625" style="3" customWidth="1"/>
    <col min="8359" max="8359" width="23.140625" style="3" customWidth="1"/>
    <col min="8360" max="8360" width="16.7109375" style="3" customWidth="1"/>
    <col min="8361" max="8361" width="18.7109375" style="3" customWidth="1"/>
    <col min="8362" max="8362" width="3.42578125" style="3" customWidth="1"/>
    <col min="8363" max="8363" width="18.7109375" style="3" customWidth="1"/>
    <col min="8364" max="8364" width="13.140625" style="3" bestFit="1" customWidth="1"/>
    <col min="8365" max="8370" width="11.42578125" style="3"/>
    <col min="8371" max="8371" width="16.7109375" style="3" bestFit="1" customWidth="1"/>
    <col min="8372" max="8470" width="11.42578125" style="3"/>
    <col min="8471" max="8471" width="85.28515625" style="3" customWidth="1"/>
    <col min="8472" max="8491" width="0" style="3" hidden="1" customWidth="1"/>
    <col min="8492" max="8492" width="19.42578125" style="3" bestFit="1" customWidth="1"/>
    <col min="8493" max="8493" width="17.85546875" style="3" bestFit="1" customWidth="1"/>
    <col min="8494" max="8494" width="17.7109375" style="3" bestFit="1" customWidth="1"/>
    <col min="8495" max="8496" width="15.140625" style="3" customWidth="1"/>
    <col min="8497" max="8497" width="16.28515625" style="3" customWidth="1"/>
    <col min="8498" max="8500" width="16" style="3" customWidth="1"/>
    <col min="8501" max="8501" width="20.7109375" style="3" customWidth="1"/>
    <col min="8502" max="8507" width="16" style="3" customWidth="1"/>
    <col min="8508" max="8543" width="0" style="3" hidden="1" customWidth="1"/>
    <col min="8544" max="8544" width="4.28515625" style="3" customWidth="1"/>
    <col min="8545" max="8545" width="4.140625" style="3" customWidth="1"/>
    <col min="8546" max="8546" width="0" style="3" hidden="1" customWidth="1"/>
    <col min="8547" max="8547" width="21.7109375" style="3" customWidth="1"/>
    <col min="8548" max="8552" width="0" style="3" hidden="1" customWidth="1"/>
    <col min="8553" max="8555" width="16" style="3" customWidth="1"/>
    <col min="8556" max="8559" width="16.28515625" style="3" customWidth="1"/>
    <col min="8560" max="8560" width="15.7109375" style="3" customWidth="1"/>
    <col min="8561" max="8561" width="17.28515625" style="3" customWidth="1"/>
    <col min="8562" max="8567" width="16" style="3" customWidth="1"/>
    <col min="8568" max="8571" width="16.28515625" style="3" customWidth="1"/>
    <col min="8572" max="8572" width="15.7109375" style="3" customWidth="1"/>
    <col min="8573" max="8573" width="17.28515625" style="3" customWidth="1"/>
    <col min="8574" max="8579" width="16" style="3" customWidth="1"/>
    <col min="8580" max="8583" width="16.28515625" style="3" customWidth="1"/>
    <col min="8584" max="8584" width="15.7109375" style="3" customWidth="1"/>
    <col min="8585" max="8585" width="17.28515625" style="3" customWidth="1"/>
    <col min="8586" max="8586" width="3.7109375" style="3" customWidth="1"/>
    <col min="8587" max="8592" width="0" style="3" hidden="1" customWidth="1"/>
    <col min="8593" max="8601" width="21" style="3" customWidth="1"/>
    <col min="8602" max="8602" width="24.85546875" style="3" customWidth="1"/>
    <col min="8603" max="8603" width="21.7109375" style="3" customWidth="1"/>
    <col min="8604" max="8604" width="13.140625" style="3" customWidth="1"/>
    <col min="8605" max="8605" width="14.42578125" style="3" customWidth="1"/>
    <col min="8606" max="8606" width="8.7109375" style="3" customWidth="1"/>
    <col min="8607" max="8607" width="16.7109375" style="3" customWidth="1"/>
    <col min="8608" max="8608" width="11.42578125" style="3" customWidth="1"/>
    <col min="8609" max="8609" width="9.28515625" style="3" customWidth="1"/>
    <col min="8610" max="8610" width="8.7109375" style="3" customWidth="1"/>
    <col min="8611" max="8613" width="16.7109375" style="3" customWidth="1"/>
    <col min="8614" max="8614" width="84.140625" style="3" customWidth="1"/>
    <col min="8615" max="8615" width="23.140625" style="3" customWidth="1"/>
    <col min="8616" max="8616" width="16.7109375" style="3" customWidth="1"/>
    <col min="8617" max="8617" width="18.7109375" style="3" customWidth="1"/>
    <col min="8618" max="8618" width="3.42578125" style="3" customWidth="1"/>
    <col min="8619" max="8619" width="18.7109375" style="3" customWidth="1"/>
    <col min="8620" max="8620" width="13.140625" style="3" bestFit="1" customWidth="1"/>
    <col min="8621" max="8626" width="11.42578125" style="3"/>
    <col min="8627" max="8627" width="16.7109375" style="3" bestFit="1" customWidth="1"/>
    <col min="8628" max="8726" width="11.42578125" style="3"/>
    <col min="8727" max="8727" width="85.28515625" style="3" customWidth="1"/>
    <col min="8728" max="8747" width="0" style="3" hidden="1" customWidth="1"/>
    <col min="8748" max="8748" width="19.42578125" style="3" bestFit="1" customWidth="1"/>
    <col min="8749" max="8749" width="17.85546875" style="3" bestFit="1" customWidth="1"/>
    <col min="8750" max="8750" width="17.7109375" style="3" bestFit="1" customWidth="1"/>
    <col min="8751" max="8752" width="15.140625" style="3" customWidth="1"/>
    <col min="8753" max="8753" width="16.28515625" style="3" customWidth="1"/>
    <col min="8754" max="8756" width="16" style="3" customWidth="1"/>
    <col min="8757" max="8757" width="20.7109375" style="3" customWidth="1"/>
    <col min="8758" max="8763" width="16" style="3" customWidth="1"/>
    <col min="8764" max="8799" width="0" style="3" hidden="1" customWidth="1"/>
    <col min="8800" max="8800" width="4.28515625" style="3" customWidth="1"/>
    <col min="8801" max="8801" width="4.140625" style="3" customWidth="1"/>
    <col min="8802" max="8802" width="0" style="3" hidden="1" customWidth="1"/>
    <col min="8803" max="8803" width="21.7109375" style="3" customWidth="1"/>
    <col min="8804" max="8808" width="0" style="3" hidden="1" customWidth="1"/>
    <col min="8809" max="8811" width="16" style="3" customWidth="1"/>
    <col min="8812" max="8815" width="16.28515625" style="3" customWidth="1"/>
    <col min="8816" max="8816" width="15.7109375" style="3" customWidth="1"/>
    <col min="8817" max="8817" width="17.28515625" style="3" customWidth="1"/>
    <col min="8818" max="8823" width="16" style="3" customWidth="1"/>
    <col min="8824" max="8827" width="16.28515625" style="3" customWidth="1"/>
    <col min="8828" max="8828" width="15.7109375" style="3" customWidth="1"/>
    <col min="8829" max="8829" width="17.28515625" style="3" customWidth="1"/>
    <col min="8830" max="8835" width="16" style="3" customWidth="1"/>
    <col min="8836" max="8839" width="16.28515625" style="3" customWidth="1"/>
    <col min="8840" max="8840" width="15.7109375" style="3" customWidth="1"/>
    <col min="8841" max="8841" width="17.28515625" style="3" customWidth="1"/>
    <col min="8842" max="8842" width="3.7109375" style="3" customWidth="1"/>
    <col min="8843" max="8848" width="0" style="3" hidden="1" customWidth="1"/>
    <col min="8849" max="8857" width="21" style="3" customWidth="1"/>
    <col min="8858" max="8858" width="24.85546875" style="3" customWidth="1"/>
    <col min="8859" max="8859" width="21.7109375" style="3" customWidth="1"/>
    <col min="8860" max="8860" width="13.140625" style="3" customWidth="1"/>
    <col min="8861" max="8861" width="14.42578125" style="3" customWidth="1"/>
    <col min="8862" max="8862" width="8.7109375" style="3" customWidth="1"/>
    <col min="8863" max="8863" width="16.7109375" style="3" customWidth="1"/>
    <col min="8864" max="8864" width="11.42578125" style="3" customWidth="1"/>
    <col min="8865" max="8865" width="9.28515625" style="3" customWidth="1"/>
    <col min="8866" max="8866" width="8.7109375" style="3" customWidth="1"/>
    <col min="8867" max="8869" width="16.7109375" style="3" customWidth="1"/>
    <col min="8870" max="8870" width="84.140625" style="3" customWidth="1"/>
    <col min="8871" max="8871" width="23.140625" style="3" customWidth="1"/>
    <col min="8872" max="8872" width="16.7109375" style="3" customWidth="1"/>
    <col min="8873" max="8873" width="18.7109375" style="3" customWidth="1"/>
    <col min="8874" max="8874" width="3.42578125" style="3" customWidth="1"/>
    <col min="8875" max="8875" width="18.7109375" style="3" customWidth="1"/>
    <col min="8876" max="8876" width="13.140625" style="3" bestFit="1" customWidth="1"/>
    <col min="8877" max="8882" width="11.42578125" style="3"/>
    <col min="8883" max="8883" width="16.7109375" style="3" bestFit="1" customWidth="1"/>
    <col min="8884" max="8982" width="11.42578125" style="3"/>
    <col min="8983" max="8983" width="85.28515625" style="3" customWidth="1"/>
    <col min="8984" max="9003" width="0" style="3" hidden="1" customWidth="1"/>
    <col min="9004" max="9004" width="19.42578125" style="3" bestFit="1" customWidth="1"/>
    <col min="9005" max="9005" width="17.85546875" style="3" bestFit="1" customWidth="1"/>
    <col min="9006" max="9006" width="17.7109375" style="3" bestFit="1" customWidth="1"/>
    <col min="9007" max="9008" width="15.140625" style="3" customWidth="1"/>
    <col min="9009" max="9009" width="16.28515625" style="3" customWidth="1"/>
    <col min="9010" max="9012" width="16" style="3" customWidth="1"/>
    <col min="9013" max="9013" width="20.7109375" style="3" customWidth="1"/>
    <col min="9014" max="9019" width="16" style="3" customWidth="1"/>
    <col min="9020" max="9055" width="0" style="3" hidden="1" customWidth="1"/>
    <col min="9056" max="9056" width="4.28515625" style="3" customWidth="1"/>
    <col min="9057" max="9057" width="4.140625" style="3" customWidth="1"/>
    <col min="9058" max="9058" width="0" style="3" hidden="1" customWidth="1"/>
    <col min="9059" max="9059" width="21.7109375" style="3" customWidth="1"/>
    <col min="9060" max="9064" width="0" style="3" hidden="1" customWidth="1"/>
    <col min="9065" max="9067" width="16" style="3" customWidth="1"/>
    <col min="9068" max="9071" width="16.28515625" style="3" customWidth="1"/>
    <col min="9072" max="9072" width="15.7109375" style="3" customWidth="1"/>
    <col min="9073" max="9073" width="17.28515625" style="3" customWidth="1"/>
    <col min="9074" max="9079" width="16" style="3" customWidth="1"/>
    <col min="9080" max="9083" width="16.28515625" style="3" customWidth="1"/>
    <col min="9084" max="9084" width="15.7109375" style="3" customWidth="1"/>
    <col min="9085" max="9085" width="17.28515625" style="3" customWidth="1"/>
    <col min="9086" max="9091" width="16" style="3" customWidth="1"/>
    <col min="9092" max="9095" width="16.28515625" style="3" customWidth="1"/>
    <col min="9096" max="9096" width="15.7109375" style="3" customWidth="1"/>
    <col min="9097" max="9097" width="17.28515625" style="3" customWidth="1"/>
    <col min="9098" max="9098" width="3.7109375" style="3" customWidth="1"/>
    <col min="9099" max="9104" width="0" style="3" hidden="1" customWidth="1"/>
    <col min="9105" max="9113" width="21" style="3" customWidth="1"/>
    <col min="9114" max="9114" width="24.85546875" style="3" customWidth="1"/>
    <col min="9115" max="9115" width="21.7109375" style="3" customWidth="1"/>
    <col min="9116" max="9116" width="13.140625" style="3" customWidth="1"/>
    <col min="9117" max="9117" width="14.42578125" style="3" customWidth="1"/>
    <col min="9118" max="9118" width="8.7109375" style="3" customWidth="1"/>
    <col min="9119" max="9119" width="16.7109375" style="3" customWidth="1"/>
    <col min="9120" max="9120" width="11.42578125" style="3" customWidth="1"/>
    <col min="9121" max="9121" width="9.28515625" style="3" customWidth="1"/>
    <col min="9122" max="9122" width="8.7109375" style="3" customWidth="1"/>
    <col min="9123" max="9125" width="16.7109375" style="3" customWidth="1"/>
    <col min="9126" max="9126" width="84.140625" style="3" customWidth="1"/>
    <col min="9127" max="9127" width="23.140625" style="3" customWidth="1"/>
    <col min="9128" max="9128" width="16.7109375" style="3" customWidth="1"/>
    <col min="9129" max="9129" width="18.7109375" style="3" customWidth="1"/>
    <col min="9130" max="9130" width="3.42578125" style="3" customWidth="1"/>
    <col min="9131" max="9131" width="18.7109375" style="3" customWidth="1"/>
    <col min="9132" max="9132" width="13.140625" style="3" bestFit="1" customWidth="1"/>
    <col min="9133" max="9138" width="11.42578125" style="3"/>
    <col min="9139" max="9139" width="16.7109375" style="3" bestFit="1" customWidth="1"/>
    <col min="9140" max="9238" width="11.42578125" style="3"/>
    <col min="9239" max="9239" width="85.28515625" style="3" customWidth="1"/>
    <col min="9240" max="9259" width="0" style="3" hidden="1" customWidth="1"/>
    <col min="9260" max="9260" width="19.42578125" style="3" bestFit="1" customWidth="1"/>
    <col min="9261" max="9261" width="17.85546875" style="3" bestFit="1" customWidth="1"/>
    <col min="9262" max="9262" width="17.7109375" style="3" bestFit="1" customWidth="1"/>
    <col min="9263" max="9264" width="15.140625" style="3" customWidth="1"/>
    <col min="9265" max="9265" width="16.28515625" style="3" customWidth="1"/>
    <col min="9266" max="9268" width="16" style="3" customWidth="1"/>
    <col min="9269" max="9269" width="20.7109375" style="3" customWidth="1"/>
    <col min="9270" max="9275" width="16" style="3" customWidth="1"/>
    <col min="9276" max="9311" width="0" style="3" hidden="1" customWidth="1"/>
    <col min="9312" max="9312" width="4.28515625" style="3" customWidth="1"/>
    <col min="9313" max="9313" width="4.140625" style="3" customWidth="1"/>
    <col min="9314" max="9314" width="0" style="3" hidden="1" customWidth="1"/>
    <col min="9315" max="9315" width="21.7109375" style="3" customWidth="1"/>
    <col min="9316" max="9320" width="0" style="3" hidden="1" customWidth="1"/>
    <col min="9321" max="9323" width="16" style="3" customWidth="1"/>
    <col min="9324" max="9327" width="16.28515625" style="3" customWidth="1"/>
    <col min="9328" max="9328" width="15.7109375" style="3" customWidth="1"/>
    <col min="9329" max="9329" width="17.28515625" style="3" customWidth="1"/>
    <col min="9330" max="9335" width="16" style="3" customWidth="1"/>
    <col min="9336" max="9339" width="16.28515625" style="3" customWidth="1"/>
    <col min="9340" max="9340" width="15.7109375" style="3" customWidth="1"/>
    <col min="9341" max="9341" width="17.28515625" style="3" customWidth="1"/>
    <col min="9342" max="9347" width="16" style="3" customWidth="1"/>
    <col min="9348" max="9351" width="16.28515625" style="3" customWidth="1"/>
    <col min="9352" max="9352" width="15.7109375" style="3" customWidth="1"/>
    <col min="9353" max="9353" width="17.28515625" style="3" customWidth="1"/>
    <col min="9354" max="9354" width="3.7109375" style="3" customWidth="1"/>
    <col min="9355" max="9360" width="0" style="3" hidden="1" customWidth="1"/>
    <col min="9361" max="9369" width="21" style="3" customWidth="1"/>
    <col min="9370" max="9370" width="24.85546875" style="3" customWidth="1"/>
    <col min="9371" max="9371" width="21.7109375" style="3" customWidth="1"/>
    <col min="9372" max="9372" width="13.140625" style="3" customWidth="1"/>
    <col min="9373" max="9373" width="14.42578125" style="3" customWidth="1"/>
    <col min="9374" max="9374" width="8.7109375" style="3" customWidth="1"/>
    <col min="9375" max="9375" width="16.7109375" style="3" customWidth="1"/>
    <col min="9376" max="9376" width="11.42578125" style="3" customWidth="1"/>
    <col min="9377" max="9377" width="9.28515625" style="3" customWidth="1"/>
    <col min="9378" max="9378" width="8.7109375" style="3" customWidth="1"/>
    <col min="9379" max="9381" width="16.7109375" style="3" customWidth="1"/>
    <col min="9382" max="9382" width="84.140625" style="3" customWidth="1"/>
    <col min="9383" max="9383" width="23.140625" style="3" customWidth="1"/>
    <col min="9384" max="9384" width="16.7109375" style="3" customWidth="1"/>
    <col min="9385" max="9385" width="18.7109375" style="3" customWidth="1"/>
    <col min="9386" max="9386" width="3.42578125" style="3" customWidth="1"/>
    <col min="9387" max="9387" width="18.7109375" style="3" customWidth="1"/>
    <col min="9388" max="9388" width="13.140625" style="3" bestFit="1" customWidth="1"/>
    <col min="9389" max="9394" width="11.42578125" style="3"/>
    <col min="9395" max="9395" width="16.7109375" style="3" bestFit="1" customWidth="1"/>
    <col min="9396" max="9494" width="11.42578125" style="3"/>
    <col min="9495" max="9495" width="85.28515625" style="3" customWidth="1"/>
    <col min="9496" max="9515" width="0" style="3" hidden="1" customWidth="1"/>
    <col min="9516" max="9516" width="19.42578125" style="3" bestFit="1" customWidth="1"/>
    <col min="9517" max="9517" width="17.85546875" style="3" bestFit="1" customWidth="1"/>
    <col min="9518" max="9518" width="17.7109375" style="3" bestFit="1" customWidth="1"/>
    <col min="9519" max="9520" width="15.140625" style="3" customWidth="1"/>
    <col min="9521" max="9521" width="16.28515625" style="3" customWidth="1"/>
    <col min="9522" max="9524" width="16" style="3" customWidth="1"/>
    <col min="9525" max="9525" width="20.7109375" style="3" customWidth="1"/>
    <col min="9526" max="9531" width="16" style="3" customWidth="1"/>
    <col min="9532" max="9567" width="0" style="3" hidden="1" customWidth="1"/>
    <col min="9568" max="9568" width="4.28515625" style="3" customWidth="1"/>
    <col min="9569" max="9569" width="4.140625" style="3" customWidth="1"/>
    <col min="9570" max="9570" width="0" style="3" hidden="1" customWidth="1"/>
    <col min="9571" max="9571" width="21.7109375" style="3" customWidth="1"/>
    <col min="9572" max="9576" width="0" style="3" hidden="1" customWidth="1"/>
    <col min="9577" max="9579" width="16" style="3" customWidth="1"/>
    <col min="9580" max="9583" width="16.28515625" style="3" customWidth="1"/>
    <col min="9584" max="9584" width="15.7109375" style="3" customWidth="1"/>
    <col min="9585" max="9585" width="17.28515625" style="3" customWidth="1"/>
    <col min="9586" max="9591" width="16" style="3" customWidth="1"/>
    <col min="9592" max="9595" width="16.28515625" style="3" customWidth="1"/>
    <col min="9596" max="9596" width="15.7109375" style="3" customWidth="1"/>
    <col min="9597" max="9597" width="17.28515625" style="3" customWidth="1"/>
    <col min="9598" max="9603" width="16" style="3" customWidth="1"/>
    <col min="9604" max="9607" width="16.28515625" style="3" customWidth="1"/>
    <col min="9608" max="9608" width="15.7109375" style="3" customWidth="1"/>
    <col min="9609" max="9609" width="17.28515625" style="3" customWidth="1"/>
    <col min="9610" max="9610" width="3.7109375" style="3" customWidth="1"/>
    <col min="9611" max="9616" width="0" style="3" hidden="1" customWidth="1"/>
    <col min="9617" max="9625" width="21" style="3" customWidth="1"/>
    <col min="9626" max="9626" width="24.85546875" style="3" customWidth="1"/>
    <col min="9627" max="9627" width="21.7109375" style="3" customWidth="1"/>
    <col min="9628" max="9628" width="13.140625" style="3" customWidth="1"/>
    <col min="9629" max="9629" width="14.42578125" style="3" customWidth="1"/>
    <col min="9630" max="9630" width="8.7109375" style="3" customWidth="1"/>
    <col min="9631" max="9631" width="16.7109375" style="3" customWidth="1"/>
    <col min="9632" max="9632" width="11.42578125" style="3" customWidth="1"/>
    <col min="9633" max="9633" width="9.28515625" style="3" customWidth="1"/>
    <col min="9634" max="9634" width="8.7109375" style="3" customWidth="1"/>
    <col min="9635" max="9637" width="16.7109375" style="3" customWidth="1"/>
    <col min="9638" max="9638" width="84.140625" style="3" customWidth="1"/>
    <col min="9639" max="9639" width="23.140625" style="3" customWidth="1"/>
    <col min="9640" max="9640" width="16.7109375" style="3" customWidth="1"/>
    <col min="9641" max="9641" width="18.7109375" style="3" customWidth="1"/>
    <col min="9642" max="9642" width="3.42578125" style="3" customWidth="1"/>
    <col min="9643" max="9643" width="18.7109375" style="3" customWidth="1"/>
    <col min="9644" max="9644" width="13.140625" style="3" bestFit="1" customWidth="1"/>
    <col min="9645" max="9650" width="11.42578125" style="3"/>
    <col min="9651" max="9651" width="16.7109375" style="3" bestFit="1" customWidth="1"/>
    <col min="9652" max="9750" width="11.42578125" style="3"/>
    <col min="9751" max="9751" width="85.28515625" style="3" customWidth="1"/>
    <col min="9752" max="9771" width="0" style="3" hidden="1" customWidth="1"/>
    <col min="9772" max="9772" width="19.42578125" style="3" bestFit="1" customWidth="1"/>
    <col min="9773" max="9773" width="17.85546875" style="3" bestFit="1" customWidth="1"/>
    <col min="9774" max="9774" width="17.7109375" style="3" bestFit="1" customWidth="1"/>
    <col min="9775" max="9776" width="15.140625" style="3" customWidth="1"/>
    <col min="9777" max="9777" width="16.28515625" style="3" customWidth="1"/>
    <col min="9778" max="9780" width="16" style="3" customWidth="1"/>
    <col min="9781" max="9781" width="20.7109375" style="3" customWidth="1"/>
    <col min="9782" max="9787" width="16" style="3" customWidth="1"/>
    <col min="9788" max="9823" width="0" style="3" hidden="1" customWidth="1"/>
    <col min="9824" max="9824" width="4.28515625" style="3" customWidth="1"/>
    <col min="9825" max="9825" width="4.140625" style="3" customWidth="1"/>
    <col min="9826" max="9826" width="0" style="3" hidden="1" customWidth="1"/>
    <col min="9827" max="9827" width="21.7109375" style="3" customWidth="1"/>
    <col min="9828" max="9832" width="0" style="3" hidden="1" customWidth="1"/>
    <col min="9833" max="9835" width="16" style="3" customWidth="1"/>
    <col min="9836" max="9839" width="16.28515625" style="3" customWidth="1"/>
    <col min="9840" max="9840" width="15.7109375" style="3" customWidth="1"/>
    <col min="9841" max="9841" width="17.28515625" style="3" customWidth="1"/>
    <col min="9842" max="9847" width="16" style="3" customWidth="1"/>
    <col min="9848" max="9851" width="16.28515625" style="3" customWidth="1"/>
    <col min="9852" max="9852" width="15.7109375" style="3" customWidth="1"/>
    <col min="9853" max="9853" width="17.28515625" style="3" customWidth="1"/>
    <col min="9854" max="9859" width="16" style="3" customWidth="1"/>
    <col min="9860" max="9863" width="16.28515625" style="3" customWidth="1"/>
    <col min="9864" max="9864" width="15.7109375" style="3" customWidth="1"/>
    <col min="9865" max="9865" width="17.28515625" style="3" customWidth="1"/>
    <col min="9866" max="9866" width="3.7109375" style="3" customWidth="1"/>
    <col min="9867" max="9872" width="0" style="3" hidden="1" customWidth="1"/>
    <col min="9873" max="9881" width="21" style="3" customWidth="1"/>
    <col min="9882" max="9882" width="24.85546875" style="3" customWidth="1"/>
    <col min="9883" max="9883" width="21.7109375" style="3" customWidth="1"/>
    <col min="9884" max="9884" width="13.140625" style="3" customWidth="1"/>
    <col min="9885" max="9885" width="14.42578125" style="3" customWidth="1"/>
    <col min="9886" max="9886" width="8.7109375" style="3" customWidth="1"/>
    <col min="9887" max="9887" width="16.7109375" style="3" customWidth="1"/>
    <col min="9888" max="9888" width="11.42578125" style="3" customWidth="1"/>
    <col min="9889" max="9889" width="9.28515625" style="3" customWidth="1"/>
    <col min="9890" max="9890" width="8.7109375" style="3" customWidth="1"/>
    <col min="9891" max="9893" width="16.7109375" style="3" customWidth="1"/>
    <col min="9894" max="9894" width="84.140625" style="3" customWidth="1"/>
    <col min="9895" max="9895" width="23.140625" style="3" customWidth="1"/>
    <col min="9896" max="9896" width="16.7109375" style="3" customWidth="1"/>
    <col min="9897" max="9897" width="18.7109375" style="3" customWidth="1"/>
    <col min="9898" max="9898" width="3.42578125" style="3" customWidth="1"/>
    <col min="9899" max="9899" width="18.7109375" style="3" customWidth="1"/>
    <col min="9900" max="9900" width="13.140625" style="3" bestFit="1" customWidth="1"/>
    <col min="9901" max="9906" width="11.42578125" style="3"/>
    <col min="9907" max="9907" width="16.7109375" style="3" bestFit="1" customWidth="1"/>
    <col min="9908" max="10006" width="11.42578125" style="3"/>
    <col min="10007" max="10007" width="85.28515625" style="3" customWidth="1"/>
    <col min="10008" max="10027" width="0" style="3" hidden="1" customWidth="1"/>
    <col min="10028" max="10028" width="19.42578125" style="3" bestFit="1" customWidth="1"/>
    <col min="10029" max="10029" width="17.85546875" style="3" bestFit="1" customWidth="1"/>
    <col min="10030" max="10030" width="17.7109375" style="3" bestFit="1" customWidth="1"/>
    <col min="10031" max="10032" width="15.140625" style="3" customWidth="1"/>
    <col min="10033" max="10033" width="16.28515625" style="3" customWidth="1"/>
    <col min="10034" max="10036" width="16" style="3" customWidth="1"/>
    <col min="10037" max="10037" width="20.7109375" style="3" customWidth="1"/>
    <col min="10038" max="10043" width="16" style="3" customWidth="1"/>
    <col min="10044" max="10079" width="0" style="3" hidden="1" customWidth="1"/>
    <col min="10080" max="10080" width="4.28515625" style="3" customWidth="1"/>
    <col min="10081" max="10081" width="4.140625" style="3" customWidth="1"/>
    <col min="10082" max="10082" width="0" style="3" hidden="1" customWidth="1"/>
    <col min="10083" max="10083" width="21.7109375" style="3" customWidth="1"/>
    <col min="10084" max="10088" width="0" style="3" hidden="1" customWidth="1"/>
    <col min="10089" max="10091" width="16" style="3" customWidth="1"/>
    <col min="10092" max="10095" width="16.28515625" style="3" customWidth="1"/>
    <col min="10096" max="10096" width="15.7109375" style="3" customWidth="1"/>
    <col min="10097" max="10097" width="17.28515625" style="3" customWidth="1"/>
    <col min="10098" max="10103" width="16" style="3" customWidth="1"/>
    <col min="10104" max="10107" width="16.28515625" style="3" customWidth="1"/>
    <col min="10108" max="10108" width="15.7109375" style="3" customWidth="1"/>
    <col min="10109" max="10109" width="17.28515625" style="3" customWidth="1"/>
    <col min="10110" max="10115" width="16" style="3" customWidth="1"/>
    <col min="10116" max="10119" width="16.28515625" style="3" customWidth="1"/>
    <col min="10120" max="10120" width="15.7109375" style="3" customWidth="1"/>
    <col min="10121" max="10121" width="17.28515625" style="3" customWidth="1"/>
    <col min="10122" max="10122" width="3.7109375" style="3" customWidth="1"/>
    <col min="10123" max="10128" width="0" style="3" hidden="1" customWidth="1"/>
    <col min="10129" max="10137" width="21" style="3" customWidth="1"/>
    <col min="10138" max="10138" width="24.85546875" style="3" customWidth="1"/>
    <col min="10139" max="10139" width="21.7109375" style="3" customWidth="1"/>
    <col min="10140" max="10140" width="13.140625" style="3" customWidth="1"/>
    <col min="10141" max="10141" width="14.42578125" style="3" customWidth="1"/>
    <col min="10142" max="10142" width="8.7109375" style="3" customWidth="1"/>
    <col min="10143" max="10143" width="16.7109375" style="3" customWidth="1"/>
    <col min="10144" max="10144" width="11.42578125" style="3" customWidth="1"/>
    <col min="10145" max="10145" width="9.28515625" style="3" customWidth="1"/>
    <col min="10146" max="10146" width="8.7109375" style="3" customWidth="1"/>
    <col min="10147" max="10149" width="16.7109375" style="3" customWidth="1"/>
    <col min="10150" max="10150" width="84.140625" style="3" customWidth="1"/>
    <col min="10151" max="10151" width="23.140625" style="3" customWidth="1"/>
    <col min="10152" max="10152" width="16.7109375" style="3" customWidth="1"/>
    <col min="10153" max="10153" width="18.7109375" style="3" customWidth="1"/>
    <col min="10154" max="10154" width="3.42578125" style="3" customWidth="1"/>
    <col min="10155" max="10155" width="18.7109375" style="3" customWidth="1"/>
    <col min="10156" max="10156" width="13.140625" style="3" bestFit="1" customWidth="1"/>
    <col min="10157" max="10162" width="11.42578125" style="3"/>
    <col min="10163" max="10163" width="16.7109375" style="3" bestFit="1" customWidth="1"/>
    <col min="10164" max="10262" width="11.42578125" style="3"/>
    <col min="10263" max="10263" width="85.28515625" style="3" customWidth="1"/>
    <col min="10264" max="10283" width="0" style="3" hidden="1" customWidth="1"/>
    <col min="10284" max="10284" width="19.42578125" style="3" bestFit="1" customWidth="1"/>
    <col min="10285" max="10285" width="17.85546875" style="3" bestFit="1" customWidth="1"/>
    <col min="10286" max="10286" width="17.7109375" style="3" bestFit="1" customWidth="1"/>
    <col min="10287" max="10288" width="15.140625" style="3" customWidth="1"/>
    <col min="10289" max="10289" width="16.28515625" style="3" customWidth="1"/>
    <col min="10290" max="10292" width="16" style="3" customWidth="1"/>
    <col min="10293" max="10293" width="20.7109375" style="3" customWidth="1"/>
    <col min="10294" max="10299" width="16" style="3" customWidth="1"/>
    <col min="10300" max="10335" width="0" style="3" hidden="1" customWidth="1"/>
    <col min="10336" max="10336" width="4.28515625" style="3" customWidth="1"/>
    <col min="10337" max="10337" width="4.140625" style="3" customWidth="1"/>
    <col min="10338" max="10338" width="0" style="3" hidden="1" customWidth="1"/>
    <col min="10339" max="10339" width="21.7109375" style="3" customWidth="1"/>
    <col min="10340" max="10344" width="0" style="3" hidden="1" customWidth="1"/>
    <col min="10345" max="10347" width="16" style="3" customWidth="1"/>
    <col min="10348" max="10351" width="16.28515625" style="3" customWidth="1"/>
    <col min="10352" max="10352" width="15.7109375" style="3" customWidth="1"/>
    <col min="10353" max="10353" width="17.28515625" style="3" customWidth="1"/>
    <col min="10354" max="10359" width="16" style="3" customWidth="1"/>
    <col min="10360" max="10363" width="16.28515625" style="3" customWidth="1"/>
    <col min="10364" max="10364" width="15.7109375" style="3" customWidth="1"/>
    <col min="10365" max="10365" width="17.28515625" style="3" customWidth="1"/>
    <col min="10366" max="10371" width="16" style="3" customWidth="1"/>
    <col min="10372" max="10375" width="16.28515625" style="3" customWidth="1"/>
    <col min="10376" max="10376" width="15.7109375" style="3" customWidth="1"/>
    <col min="10377" max="10377" width="17.28515625" style="3" customWidth="1"/>
    <col min="10378" max="10378" width="3.7109375" style="3" customWidth="1"/>
    <col min="10379" max="10384" width="0" style="3" hidden="1" customWidth="1"/>
    <col min="10385" max="10393" width="21" style="3" customWidth="1"/>
    <col min="10394" max="10394" width="24.85546875" style="3" customWidth="1"/>
    <col min="10395" max="10395" width="21.7109375" style="3" customWidth="1"/>
    <col min="10396" max="10396" width="13.140625" style="3" customWidth="1"/>
    <col min="10397" max="10397" width="14.42578125" style="3" customWidth="1"/>
    <col min="10398" max="10398" width="8.7109375" style="3" customWidth="1"/>
    <col min="10399" max="10399" width="16.7109375" style="3" customWidth="1"/>
    <col min="10400" max="10400" width="11.42578125" style="3" customWidth="1"/>
    <col min="10401" max="10401" width="9.28515625" style="3" customWidth="1"/>
    <col min="10402" max="10402" width="8.7109375" style="3" customWidth="1"/>
    <col min="10403" max="10405" width="16.7109375" style="3" customWidth="1"/>
    <col min="10406" max="10406" width="84.140625" style="3" customWidth="1"/>
    <col min="10407" max="10407" width="23.140625" style="3" customWidth="1"/>
    <col min="10408" max="10408" width="16.7109375" style="3" customWidth="1"/>
    <col min="10409" max="10409" width="18.7109375" style="3" customWidth="1"/>
    <col min="10410" max="10410" width="3.42578125" style="3" customWidth="1"/>
    <col min="10411" max="10411" width="18.7109375" style="3" customWidth="1"/>
    <col min="10412" max="10412" width="13.140625" style="3" bestFit="1" customWidth="1"/>
    <col min="10413" max="10418" width="11.42578125" style="3"/>
    <col min="10419" max="10419" width="16.7109375" style="3" bestFit="1" customWidth="1"/>
    <col min="10420" max="10518" width="11.42578125" style="3"/>
    <col min="10519" max="10519" width="85.28515625" style="3" customWidth="1"/>
    <col min="10520" max="10539" width="0" style="3" hidden="1" customWidth="1"/>
    <col min="10540" max="10540" width="19.42578125" style="3" bestFit="1" customWidth="1"/>
    <col min="10541" max="10541" width="17.85546875" style="3" bestFit="1" customWidth="1"/>
    <col min="10542" max="10542" width="17.7109375" style="3" bestFit="1" customWidth="1"/>
    <col min="10543" max="10544" width="15.140625" style="3" customWidth="1"/>
    <col min="10545" max="10545" width="16.28515625" style="3" customWidth="1"/>
    <col min="10546" max="10548" width="16" style="3" customWidth="1"/>
    <col min="10549" max="10549" width="20.7109375" style="3" customWidth="1"/>
    <col min="10550" max="10555" width="16" style="3" customWidth="1"/>
    <col min="10556" max="10591" width="0" style="3" hidden="1" customWidth="1"/>
    <col min="10592" max="10592" width="4.28515625" style="3" customWidth="1"/>
    <col min="10593" max="10593" width="4.140625" style="3" customWidth="1"/>
    <col min="10594" max="10594" width="0" style="3" hidden="1" customWidth="1"/>
    <col min="10595" max="10595" width="21.7109375" style="3" customWidth="1"/>
    <col min="10596" max="10600" width="0" style="3" hidden="1" customWidth="1"/>
    <col min="10601" max="10603" width="16" style="3" customWidth="1"/>
    <col min="10604" max="10607" width="16.28515625" style="3" customWidth="1"/>
    <col min="10608" max="10608" width="15.7109375" style="3" customWidth="1"/>
    <col min="10609" max="10609" width="17.28515625" style="3" customWidth="1"/>
    <col min="10610" max="10615" width="16" style="3" customWidth="1"/>
    <col min="10616" max="10619" width="16.28515625" style="3" customWidth="1"/>
    <col min="10620" max="10620" width="15.7109375" style="3" customWidth="1"/>
    <col min="10621" max="10621" width="17.28515625" style="3" customWidth="1"/>
    <col min="10622" max="10627" width="16" style="3" customWidth="1"/>
    <col min="10628" max="10631" width="16.28515625" style="3" customWidth="1"/>
    <col min="10632" max="10632" width="15.7109375" style="3" customWidth="1"/>
    <col min="10633" max="10633" width="17.28515625" style="3" customWidth="1"/>
    <col min="10634" max="10634" width="3.7109375" style="3" customWidth="1"/>
    <col min="10635" max="10640" width="0" style="3" hidden="1" customWidth="1"/>
    <col min="10641" max="10649" width="21" style="3" customWidth="1"/>
    <col min="10650" max="10650" width="24.85546875" style="3" customWidth="1"/>
    <col min="10651" max="10651" width="21.7109375" style="3" customWidth="1"/>
    <col min="10652" max="10652" width="13.140625" style="3" customWidth="1"/>
    <col min="10653" max="10653" width="14.42578125" style="3" customWidth="1"/>
    <col min="10654" max="10654" width="8.7109375" style="3" customWidth="1"/>
    <col min="10655" max="10655" width="16.7109375" style="3" customWidth="1"/>
    <col min="10656" max="10656" width="11.42578125" style="3" customWidth="1"/>
    <col min="10657" max="10657" width="9.28515625" style="3" customWidth="1"/>
    <col min="10658" max="10658" width="8.7109375" style="3" customWidth="1"/>
    <col min="10659" max="10661" width="16.7109375" style="3" customWidth="1"/>
    <col min="10662" max="10662" width="84.140625" style="3" customWidth="1"/>
    <col min="10663" max="10663" width="23.140625" style="3" customWidth="1"/>
    <col min="10664" max="10664" width="16.7109375" style="3" customWidth="1"/>
    <col min="10665" max="10665" width="18.7109375" style="3" customWidth="1"/>
    <col min="10666" max="10666" width="3.42578125" style="3" customWidth="1"/>
    <col min="10667" max="10667" width="18.7109375" style="3" customWidth="1"/>
    <col min="10668" max="10668" width="13.140625" style="3" bestFit="1" customWidth="1"/>
    <col min="10669" max="10674" width="11.42578125" style="3"/>
    <col min="10675" max="10675" width="16.7109375" style="3" bestFit="1" customWidth="1"/>
    <col min="10676" max="10774" width="11.42578125" style="3"/>
    <col min="10775" max="10775" width="85.28515625" style="3" customWidth="1"/>
    <col min="10776" max="10795" width="0" style="3" hidden="1" customWidth="1"/>
    <col min="10796" max="10796" width="19.42578125" style="3" bestFit="1" customWidth="1"/>
    <col min="10797" max="10797" width="17.85546875" style="3" bestFit="1" customWidth="1"/>
    <col min="10798" max="10798" width="17.7109375" style="3" bestFit="1" customWidth="1"/>
    <col min="10799" max="10800" width="15.140625" style="3" customWidth="1"/>
    <col min="10801" max="10801" width="16.28515625" style="3" customWidth="1"/>
    <col min="10802" max="10804" width="16" style="3" customWidth="1"/>
    <col min="10805" max="10805" width="20.7109375" style="3" customWidth="1"/>
    <col min="10806" max="10811" width="16" style="3" customWidth="1"/>
    <col min="10812" max="10847" width="0" style="3" hidden="1" customWidth="1"/>
    <col min="10848" max="10848" width="4.28515625" style="3" customWidth="1"/>
    <col min="10849" max="10849" width="4.140625" style="3" customWidth="1"/>
    <col min="10850" max="10850" width="0" style="3" hidden="1" customWidth="1"/>
    <col min="10851" max="10851" width="21.7109375" style="3" customWidth="1"/>
    <col min="10852" max="10856" width="0" style="3" hidden="1" customWidth="1"/>
    <col min="10857" max="10859" width="16" style="3" customWidth="1"/>
    <col min="10860" max="10863" width="16.28515625" style="3" customWidth="1"/>
    <col min="10864" max="10864" width="15.7109375" style="3" customWidth="1"/>
    <col min="10865" max="10865" width="17.28515625" style="3" customWidth="1"/>
    <col min="10866" max="10871" width="16" style="3" customWidth="1"/>
    <col min="10872" max="10875" width="16.28515625" style="3" customWidth="1"/>
    <col min="10876" max="10876" width="15.7109375" style="3" customWidth="1"/>
    <col min="10877" max="10877" width="17.28515625" style="3" customWidth="1"/>
    <col min="10878" max="10883" width="16" style="3" customWidth="1"/>
    <col min="10884" max="10887" width="16.28515625" style="3" customWidth="1"/>
    <col min="10888" max="10888" width="15.7109375" style="3" customWidth="1"/>
    <col min="10889" max="10889" width="17.28515625" style="3" customWidth="1"/>
    <col min="10890" max="10890" width="3.7109375" style="3" customWidth="1"/>
    <col min="10891" max="10896" width="0" style="3" hidden="1" customWidth="1"/>
    <col min="10897" max="10905" width="21" style="3" customWidth="1"/>
    <col min="10906" max="10906" width="24.85546875" style="3" customWidth="1"/>
    <col min="10907" max="10907" width="21.7109375" style="3" customWidth="1"/>
    <col min="10908" max="10908" width="13.140625" style="3" customWidth="1"/>
    <col min="10909" max="10909" width="14.42578125" style="3" customWidth="1"/>
    <col min="10910" max="10910" width="8.7109375" style="3" customWidth="1"/>
    <col min="10911" max="10911" width="16.7109375" style="3" customWidth="1"/>
    <col min="10912" max="10912" width="11.42578125" style="3" customWidth="1"/>
    <col min="10913" max="10913" width="9.28515625" style="3" customWidth="1"/>
    <col min="10914" max="10914" width="8.7109375" style="3" customWidth="1"/>
    <col min="10915" max="10917" width="16.7109375" style="3" customWidth="1"/>
    <col min="10918" max="10918" width="84.140625" style="3" customWidth="1"/>
    <col min="10919" max="10919" width="23.140625" style="3" customWidth="1"/>
    <col min="10920" max="10920" width="16.7109375" style="3" customWidth="1"/>
    <col min="10921" max="10921" width="18.7109375" style="3" customWidth="1"/>
    <col min="10922" max="10922" width="3.42578125" style="3" customWidth="1"/>
    <col min="10923" max="10923" width="18.7109375" style="3" customWidth="1"/>
    <col min="10924" max="10924" width="13.140625" style="3" bestFit="1" customWidth="1"/>
    <col min="10925" max="10930" width="11.42578125" style="3"/>
    <col min="10931" max="10931" width="16.7109375" style="3" bestFit="1" customWidth="1"/>
    <col min="10932" max="11030" width="11.42578125" style="3"/>
    <col min="11031" max="11031" width="85.28515625" style="3" customWidth="1"/>
    <col min="11032" max="11051" width="0" style="3" hidden="1" customWidth="1"/>
    <col min="11052" max="11052" width="19.42578125" style="3" bestFit="1" customWidth="1"/>
    <col min="11053" max="11053" width="17.85546875" style="3" bestFit="1" customWidth="1"/>
    <col min="11054" max="11054" width="17.7109375" style="3" bestFit="1" customWidth="1"/>
    <col min="11055" max="11056" width="15.140625" style="3" customWidth="1"/>
    <col min="11057" max="11057" width="16.28515625" style="3" customWidth="1"/>
    <col min="11058" max="11060" width="16" style="3" customWidth="1"/>
    <col min="11061" max="11061" width="20.7109375" style="3" customWidth="1"/>
    <col min="11062" max="11067" width="16" style="3" customWidth="1"/>
    <col min="11068" max="11103" width="0" style="3" hidden="1" customWidth="1"/>
    <col min="11104" max="11104" width="4.28515625" style="3" customWidth="1"/>
    <col min="11105" max="11105" width="4.140625" style="3" customWidth="1"/>
    <col min="11106" max="11106" width="0" style="3" hidden="1" customWidth="1"/>
    <col min="11107" max="11107" width="21.7109375" style="3" customWidth="1"/>
    <col min="11108" max="11112" width="0" style="3" hidden="1" customWidth="1"/>
    <col min="11113" max="11115" width="16" style="3" customWidth="1"/>
    <col min="11116" max="11119" width="16.28515625" style="3" customWidth="1"/>
    <col min="11120" max="11120" width="15.7109375" style="3" customWidth="1"/>
    <col min="11121" max="11121" width="17.28515625" style="3" customWidth="1"/>
    <col min="11122" max="11127" width="16" style="3" customWidth="1"/>
    <col min="11128" max="11131" width="16.28515625" style="3" customWidth="1"/>
    <col min="11132" max="11132" width="15.7109375" style="3" customWidth="1"/>
    <col min="11133" max="11133" width="17.28515625" style="3" customWidth="1"/>
    <col min="11134" max="11139" width="16" style="3" customWidth="1"/>
    <col min="11140" max="11143" width="16.28515625" style="3" customWidth="1"/>
    <col min="11144" max="11144" width="15.7109375" style="3" customWidth="1"/>
    <col min="11145" max="11145" width="17.28515625" style="3" customWidth="1"/>
    <col min="11146" max="11146" width="3.7109375" style="3" customWidth="1"/>
    <col min="11147" max="11152" width="0" style="3" hidden="1" customWidth="1"/>
    <col min="11153" max="11161" width="21" style="3" customWidth="1"/>
    <col min="11162" max="11162" width="24.85546875" style="3" customWidth="1"/>
    <col min="11163" max="11163" width="21.7109375" style="3" customWidth="1"/>
    <col min="11164" max="11164" width="13.140625" style="3" customWidth="1"/>
    <col min="11165" max="11165" width="14.42578125" style="3" customWidth="1"/>
    <col min="11166" max="11166" width="8.7109375" style="3" customWidth="1"/>
    <col min="11167" max="11167" width="16.7109375" style="3" customWidth="1"/>
    <col min="11168" max="11168" width="11.42578125" style="3" customWidth="1"/>
    <col min="11169" max="11169" width="9.28515625" style="3" customWidth="1"/>
    <col min="11170" max="11170" width="8.7109375" style="3" customWidth="1"/>
    <col min="11171" max="11173" width="16.7109375" style="3" customWidth="1"/>
    <col min="11174" max="11174" width="84.140625" style="3" customWidth="1"/>
    <col min="11175" max="11175" width="23.140625" style="3" customWidth="1"/>
    <col min="11176" max="11176" width="16.7109375" style="3" customWidth="1"/>
    <col min="11177" max="11177" width="18.7109375" style="3" customWidth="1"/>
    <col min="11178" max="11178" width="3.42578125" style="3" customWidth="1"/>
    <col min="11179" max="11179" width="18.7109375" style="3" customWidth="1"/>
    <col min="11180" max="11180" width="13.140625" style="3" bestFit="1" customWidth="1"/>
    <col min="11181" max="11186" width="11.42578125" style="3"/>
    <col min="11187" max="11187" width="16.7109375" style="3" bestFit="1" customWidth="1"/>
    <col min="11188" max="11286" width="11.42578125" style="3"/>
    <col min="11287" max="11287" width="85.28515625" style="3" customWidth="1"/>
    <col min="11288" max="11307" width="0" style="3" hidden="1" customWidth="1"/>
    <col min="11308" max="11308" width="19.42578125" style="3" bestFit="1" customWidth="1"/>
    <col min="11309" max="11309" width="17.85546875" style="3" bestFit="1" customWidth="1"/>
    <col min="11310" max="11310" width="17.7109375" style="3" bestFit="1" customWidth="1"/>
    <col min="11311" max="11312" width="15.140625" style="3" customWidth="1"/>
    <col min="11313" max="11313" width="16.28515625" style="3" customWidth="1"/>
    <col min="11314" max="11316" width="16" style="3" customWidth="1"/>
    <col min="11317" max="11317" width="20.7109375" style="3" customWidth="1"/>
    <col min="11318" max="11323" width="16" style="3" customWidth="1"/>
    <col min="11324" max="11359" width="0" style="3" hidden="1" customWidth="1"/>
    <col min="11360" max="11360" width="4.28515625" style="3" customWidth="1"/>
    <col min="11361" max="11361" width="4.140625" style="3" customWidth="1"/>
    <col min="11362" max="11362" width="0" style="3" hidden="1" customWidth="1"/>
    <col min="11363" max="11363" width="21.7109375" style="3" customWidth="1"/>
    <col min="11364" max="11368" width="0" style="3" hidden="1" customWidth="1"/>
    <col min="11369" max="11371" width="16" style="3" customWidth="1"/>
    <col min="11372" max="11375" width="16.28515625" style="3" customWidth="1"/>
    <col min="11376" max="11376" width="15.7109375" style="3" customWidth="1"/>
    <col min="11377" max="11377" width="17.28515625" style="3" customWidth="1"/>
    <col min="11378" max="11383" width="16" style="3" customWidth="1"/>
    <col min="11384" max="11387" width="16.28515625" style="3" customWidth="1"/>
    <col min="11388" max="11388" width="15.7109375" style="3" customWidth="1"/>
    <col min="11389" max="11389" width="17.28515625" style="3" customWidth="1"/>
    <col min="11390" max="11395" width="16" style="3" customWidth="1"/>
    <col min="11396" max="11399" width="16.28515625" style="3" customWidth="1"/>
    <col min="11400" max="11400" width="15.7109375" style="3" customWidth="1"/>
    <col min="11401" max="11401" width="17.28515625" style="3" customWidth="1"/>
    <col min="11402" max="11402" width="3.7109375" style="3" customWidth="1"/>
    <col min="11403" max="11408" width="0" style="3" hidden="1" customWidth="1"/>
    <col min="11409" max="11417" width="21" style="3" customWidth="1"/>
    <col min="11418" max="11418" width="24.85546875" style="3" customWidth="1"/>
    <col min="11419" max="11419" width="21.7109375" style="3" customWidth="1"/>
    <col min="11420" max="11420" width="13.140625" style="3" customWidth="1"/>
    <col min="11421" max="11421" width="14.42578125" style="3" customWidth="1"/>
    <col min="11422" max="11422" width="8.7109375" style="3" customWidth="1"/>
    <col min="11423" max="11423" width="16.7109375" style="3" customWidth="1"/>
    <col min="11424" max="11424" width="11.42578125" style="3" customWidth="1"/>
    <col min="11425" max="11425" width="9.28515625" style="3" customWidth="1"/>
    <col min="11426" max="11426" width="8.7109375" style="3" customWidth="1"/>
    <col min="11427" max="11429" width="16.7109375" style="3" customWidth="1"/>
    <col min="11430" max="11430" width="84.140625" style="3" customWidth="1"/>
    <col min="11431" max="11431" width="23.140625" style="3" customWidth="1"/>
    <col min="11432" max="11432" width="16.7109375" style="3" customWidth="1"/>
    <col min="11433" max="11433" width="18.7109375" style="3" customWidth="1"/>
    <col min="11434" max="11434" width="3.42578125" style="3" customWidth="1"/>
    <col min="11435" max="11435" width="18.7109375" style="3" customWidth="1"/>
    <col min="11436" max="11436" width="13.140625" style="3" bestFit="1" customWidth="1"/>
    <col min="11437" max="11442" width="11.42578125" style="3"/>
    <col min="11443" max="11443" width="16.7109375" style="3" bestFit="1" customWidth="1"/>
    <col min="11444" max="11542" width="11.42578125" style="3"/>
    <col min="11543" max="11543" width="85.28515625" style="3" customWidth="1"/>
    <col min="11544" max="11563" width="0" style="3" hidden="1" customWidth="1"/>
    <col min="11564" max="11564" width="19.42578125" style="3" bestFit="1" customWidth="1"/>
    <col min="11565" max="11565" width="17.85546875" style="3" bestFit="1" customWidth="1"/>
    <col min="11566" max="11566" width="17.7109375" style="3" bestFit="1" customWidth="1"/>
    <col min="11567" max="11568" width="15.140625" style="3" customWidth="1"/>
    <col min="11569" max="11569" width="16.28515625" style="3" customWidth="1"/>
    <col min="11570" max="11572" width="16" style="3" customWidth="1"/>
    <col min="11573" max="11573" width="20.7109375" style="3" customWidth="1"/>
    <col min="11574" max="11579" width="16" style="3" customWidth="1"/>
    <col min="11580" max="11615" width="0" style="3" hidden="1" customWidth="1"/>
    <col min="11616" max="11616" width="4.28515625" style="3" customWidth="1"/>
    <col min="11617" max="11617" width="4.140625" style="3" customWidth="1"/>
    <col min="11618" max="11618" width="0" style="3" hidden="1" customWidth="1"/>
    <col min="11619" max="11619" width="21.7109375" style="3" customWidth="1"/>
    <col min="11620" max="11624" width="0" style="3" hidden="1" customWidth="1"/>
    <col min="11625" max="11627" width="16" style="3" customWidth="1"/>
    <col min="11628" max="11631" width="16.28515625" style="3" customWidth="1"/>
    <col min="11632" max="11632" width="15.7109375" style="3" customWidth="1"/>
    <col min="11633" max="11633" width="17.28515625" style="3" customWidth="1"/>
    <col min="11634" max="11639" width="16" style="3" customWidth="1"/>
    <col min="11640" max="11643" width="16.28515625" style="3" customWidth="1"/>
    <col min="11644" max="11644" width="15.7109375" style="3" customWidth="1"/>
    <col min="11645" max="11645" width="17.28515625" style="3" customWidth="1"/>
    <col min="11646" max="11651" width="16" style="3" customWidth="1"/>
    <col min="11652" max="11655" width="16.28515625" style="3" customWidth="1"/>
    <col min="11656" max="11656" width="15.7109375" style="3" customWidth="1"/>
    <col min="11657" max="11657" width="17.28515625" style="3" customWidth="1"/>
    <col min="11658" max="11658" width="3.7109375" style="3" customWidth="1"/>
    <col min="11659" max="11664" width="0" style="3" hidden="1" customWidth="1"/>
    <col min="11665" max="11673" width="21" style="3" customWidth="1"/>
    <col min="11674" max="11674" width="24.85546875" style="3" customWidth="1"/>
    <col min="11675" max="11675" width="21.7109375" style="3" customWidth="1"/>
    <col min="11676" max="11676" width="13.140625" style="3" customWidth="1"/>
    <col min="11677" max="11677" width="14.42578125" style="3" customWidth="1"/>
    <col min="11678" max="11678" width="8.7109375" style="3" customWidth="1"/>
    <col min="11679" max="11679" width="16.7109375" style="3" customWidth="1"/>
    <col min="11680" max="11680" width="11.42578125" style="3" customWidth="1"/>
    <col min="11681" max="11681" width="9.28515625" style="3" customWidth="1"/>
    <col min="11682" max="11682" width="8.7109375" style="3" customWidth="1"/>
    <col min="11683" max="11685" width="16.7109375" style="3" customWidth="1"/>
    <col min="11686" max="11686" width="84.140625" style="3" customWidth="1"/>
    <col min="11687" max="11687" width="23.140625" style="3" customWidth="1"/>
    <col min="11688" max="11688" width="16.7109375" style="3" customWidth="1"/>
    <col min="11689" max="11689" width="18.7109375" style="3" customWidth="1"/>
    <col min="11690" max="11690" width="3.42578125" style="3" customWidth="1"/>
    <col min="11691" max="11691" width="18.7109375" style="3" customWidth="1"/>
    <col min="11692" max="11692" width="13.140625" style="3" bestFit="1" customWidth="1"/>
    <col min="11693" max="11698" width="11.42578125" style="3"/>
    <col min="11699" max="11699" width="16.7109375" style="3" bestFit="1" customWidth="1"/>
    <col min="11700" max="11798" width="11.42578125" style="3"/>
    <col min="11799" max="11799" width="85.28515625" style="3" customWidth="1"/>
    <col min="11800" max="11819" width="0" style="3" hidden="1" customWidth="1"/>
    <col min="11820" max="11820" width="19.42578125" style="3" bestFit="1" customWidth="1"/>
    <col min="11821" max="11821" width="17.85546875" style="3" bestFit="1" customWidth="1"/>
    <col min="11822" max="11822" width="17.7109375" style="3" bestFit="1" customWidth="1"/>
    <col min="11823" max="11824" width="15.140625" style="3" customWidth="1"/>
    <col min="11825" max="11825" width="16.28515625" style="3" customWidth="1"/>
    <col min="11826" max="11828" width="16" style="3" customWidth="1"/>
    <col min="11829" max="11829" width="20.7109375" style="3" customWidth="1"/>
    <col min="11830" max="11835" width="16" style="3" customWidth="1"/>
    <col min="11836" max="11871" width="0" style="3" hidden="1" customWidth="1"/>
    <col min="11872" max="11872" width="4.28515625" style="3" customWidth="1"/>
    <col min="11873" max="11873" width="4.140625" style="3" customWidth="1"/>
    <col min="11874" max="11874" width="0" style="3" hidden="1" customWidth="1"/>
    <col min="11875" max="11875" width="21.7109375" style="3" customWidth="1"/>
    <col min="11876" max="11880" width="0" style="3" hidden="1" customWidth="1"/>
    <col min="11881" max="11883" width="16" style="3" customWidth="1"/>
    <col min="11884" max="11887" width="16.28515625" style="3" customWidth="1"/>
    <col min="11888" max="11888" width="15.7109375" style="3" customWidth="1"/>
    <col min="11889" max="11889" width="17.28515625" style="3" customWidth="1"/>
    <col min="11890" max="11895" width="16" style="3" customWidth="1"/>
    <col min="11896" max="11899" width="16.28515625" style="3" customWidth="1"/>
    <col min="11900" max="11900" width="15.7109375" style="3" customWidth="1"/>
    <col min="11901" max="11901" width="17.28515625" style="3" customWidth="1"/>
    <col min="11902" max="11907" width="16" style="3" customWidth="1"/>
    <col min="11908" max="11911" width="16.28515625" style="3" customWidth="1"/>
    <col min="11912" max="11912" width="15.7109375" style="3" customWidth="1"/>
    <col min="11913" max="11913" width="17.28515625" style="3" customWidth="1"/>
    <col min="11914" max="11914" width="3.7109375" style="3" customWidth="1"/>
    <col min="11915" max="11920" width="0" style="3" hidden="1" customWidth="1"/>
    <col min="11921" max="11929" width="21" style="3" customWidth="1"/>
    <col min="11930" max="11930" width="24.85546875" style="3" customWidth="1"/>
    <col min="11931" max="11931" width="21.7109375" style="3" customWidth="1"/>
    <col min="11932" max="11932" width="13.140625" style="3" customWidth="1"/>
    <col min="11933" max="11933" width="14.42578125" style="3" customWidth="1"/>
    <col min="11934" max="11934" width="8.7109375" style="3" customWidth="1"/>
    <col min="11935" max="11935" width="16.7109375" style="3" customWidth="1"/>
    <col min="11936" max="11936" width="11.42578125" style="3" customWidth="1"/>
    <col min="11937" max="11937" width="9.28515625" style="3" customWidth="1"/>
    <col min="11938" max="11938" width="8.7109375" style="3" customWidth="1"/>
    <col min="11939" max="11941" width="16.7109375" style="3" customWidth="1"/>
    <col min="11942" max="11942" width="84.140625" style="3" customWidth="1"/>
    <col min="11943" max="11943" width="23.140625" style="3" customWidth="1"/>
    <col min="11944" max="11944" width="16.7109375" style="3" customWidth="1"/>
    <col min="11945" max="11945" width="18.7109375" style="3" customWidth="1"/>
    <col min="11946" max="11946" width="3.42578125" style="3" customWidth="1"/>
    <col min="11947" max="11947" width="18.7109375" style="3" customWidth="1"/>
    <col min="11948" max="11948" width="13.140625" style="3" bestFit="1" customWidth="1"/>
    <col min="11949" max="11954" width="11.42578125" style="3"/>
    <col min="11955" max="11955" width="16.7109375" style="3" bestFit="1" customWidth="1"/>
    <col min="11956" max="12054" width="11.42578125" style="3"/>
    <col min="12055" max="12055" width="85.28515625" style="3" customWidth="1"/>
    <col min="12056" max="12075" width="0" style="3" hidden="1" customWidth="1"/>
    <col min="12076" max="12076" width="19.42578125" style="3" bestFit="1" customWidth="1"/>
    <col min="12077" max="12077" width="17.85546875" style="3" bestFit="1" customWidth="1"/>
    <col min="12078" max="12078" width="17.7109375" style="3" bestFit="1" customWidth="1"/>
    <col min="12079" max="12080" width="15.140625" style="3" customWidth="1"/>
    <col min="12081" max="12081" width="16.28515625" style="3" customWidth="1"/>
    <col min="12082" max="12084" width="16" style="3" customWidth="1"/>
    <col min="12085" max="12085" width="20.7109375" style="3" customWidth="1"/>
    <col min="12086" max="12091" width="16" style="3" customWidth="1"/>
    <col min="12092" max="12127" width="0" style="3" hidden="1" customWidth="1"/>
    <col min="12128" max="12128" width="4.28515625" style="3" customWidth="1"/>
    <col min="12129" max="12129" width="4.140625" style="3" customWidth="1"/>
    <col min="12130" max="12130" width="0" style="3" hidden="1" customWidth="1"/>
    <col min="12131" max="12131" width="21.7109375" style="3" customWidth="1"/>
    <col min="12132" max="12136" width="0" style="3" hidden="1" customWidth="1"/>
    <col min="12137" max="12139" width="16" style="3" customWidth="1"/>
    <col min="12140" max="12143" width="16.28515625" style="3" customWidth="1"/>
    <col min="12144" max="12144" width="15.7109375" style="3" customWidth="1"/>
    <col min="12145" max="12145" width="17.28515625" style="3" customWidth="1"/>
    <col min="12146" max="12151" width="16" style="3" customWidth="1"/>
    <col min="12152" max="12155" width="16.28515625" style="3" customWidth="1"/>
    <col min="12156" max="12156" width="15.7109375" style="3" customWidth="1"/>
    <col min="12157" max="12157" width="17.28515625" style="3" customWidth="1"/>
    <col min="12158" max="12163" width="16" style="3" customWidth="1"/>
    <col min="12164" max="12167" width="16.28515625" style="3" customWidth="1"/>
    <col min="12168" max="12168" width="15.7109375" style="3" customWidth="1"/>
    <col min="12169" max="12169" width="17.28515625" style="3" customWidth="1"/>
    <col min="12170" max="12170" width="3.7109375" style="3" customWidth="1"/>
    <col min="12171" max="12176" width="0" style="3" hidden="1" customWidth="1"/>
    <col min="12177" max="12185" width="21" style="3" customWidth="1"/>
    <col min="12186" max="12186" width="24.85546875" style="3" customWidth="1"/>
    <col min="12187" max="12187" width="21.7109375" style="3" customWidth="1"/>
    <col min="12188" max="12188" width="13.140625" style="3" customWidth="1"/>
    <col min="12189" max="12189" width="14.42578125" style="3" customWidth="1"/>
    <col min="12190" max="12190" width="8.7109375" style="3" customWidth="1"/>
    <col min="12191" max="12191" width="16.7109375" style="3" customWidth="1"/>
    <col min="12192" max="12192" width="11.42578125" style="3" customWidth="1"/>
    <col min="12193" max="12193" width="9.28515625" style="3" customWidth="1"/>
    <col min="12194" max="12194" width="8.7109375" style="3" customWidth="1"/>
    <col min="12195" max="12197" width="16.7109375" style="3" customWidth="1"/>
    <col min="12198" max="12198" width="84.140625" style="3" customWidth="1"/>
    <col min="12199" max="12199" width="23.140625" style="3" customWidth="1"/>
    <col min="12200" max="12200" width="16.7109375" style="3" customWidth="1"/>
    <col min="12201" max="12201" width="18.7109375" style="3" customWidth="1"/>
    <col min="12202" max="12202" width="3.42578125" style="3" customWidth="1"/>
    <col min="12203" max="12203" width="18.7109375" style="3" customWidth="1"/>
    <col min="12204" max="12204" width="13.140625" style="3" bestFit="1" customWidth="1"/>
    <col min="12205" max="12210" width="11.42578125" style="3"/>
    <col min="12211" max="12211" width="16.7109375" style="3" bestFit="1" customWidth="1"/>
    <col min="12212" max="12310" width="11.42578125" style="3"/>
    <col min="12311" max="12311" width="85.28515625" style="3" customWidth="1"/>
    <col min="12312" max="12331" width="0" style="3" hidden="1" customWidth="1"/>
    <col min="12332" max="12332" width="19.42578125" style="3" bestFit="1" customWidth="1"/>
    <col min="12333" max="12333" width="17.85546875" style="3" bestFit="1" customWidth="1"/>
    <col min="12334" max="12334" width="17.7109375" style="3" bestFit="1" customWidth="1"/>
    <col min="12335" max="12336" width="15.140625" style="3" customWidth="1"/>
    <col min="12337" max="12337" width="16.28515625" style="3" customWidth="1"/>
    <col min="12338" max="12340" width="16" style="3" customWidth="1"/>
    <col min="12341" max="12341" width="20.7109375" style="3" customWidth="1"/>
    <col min="12342" max="12347" width="16" style="3" customWidth="1"/>
    <col min="12348" max="12383" width="0" style="3" hidden="1" customWidth="1"/>
    <col min="12384" max="12384" width="4.28515625" style="3" customWidth="1"/>
    <col min="12385" max="12385" width="4.140625" style="3" customWidth="1"/>
    <col min="12386" max="12386" width="0" style="3" hidden="1" customWidth="1"/>
    <col min="12387" max="12387" width="21.7109375" style="3" customWidth="1"/>
    <col min="12388" max="12392" width="0" style="3" hidden="1" customWidth="1"/>
    <col min="12393" max="12395" width="16" style="3" customWidth="1"/>
    <col min="12396" max="12399" width="16.28515625" style="3" customWidth="1"/>
    <col min="12400" max="12400" width="15.7109375" style="3" customWidth="1"/>
    <col min="12401" max="12401" width="17.28515625" style="3" customWidth="1"/>
    <col min="12402" max="12407" width="16" style="3" customWidth="1"/>
    <col min="12408" max="12411" width="16.28515625" style="3" customWidth="1"/>
    <col min="12412" max="12412" width="15.7109375" style="3" customWidth="1"/>
    <col min="12413" max="12413" width="17.28515625" style="3" customWidth="1"/>
    <col min="12414" max="12419" width="16" style="3" customWidth="1"/>
    <col min="12420" max="12423" width="16.28515625" style="3" customWidth="1"/>
    <col min="12424" max="12424" width="15.7109375" style="3" customWidth="1"/>
    <col min="12425" max="12425" width="17.28515625" style="3" customWidth="1"/>
    <col min="12426" max="12426" width="3.7109375" style="3" customWidth="1"/>
    <col min="12427" max="12432" width="0" style="3" hidden="1" customWidth="1"/>
    <col min="12433" max="12441" width="21" style="3" customWidth="1"/>
    <col min="12442" max="12442" width="24.85546875" style="3" customWidth="1"/>
    <col min="12443" max="12443" width="21.7109375" style="3" customWidth="1"/>
    <col min="12444" max="12444" width="13.140625" style="3" customWidth="1"/>
    <col min="12445" max="12445" width="14.42578125" style="3" customWidth="1"/>
    <col min="12446" max="12446" width="8.7109375" style="3" customWidth="1"/>
    <col min="12447" max="12447" width="16.7109375" style="3" customWidth="1"/>
    <col min="12448" max="12448" width="11.42578125" style="3" customWidth="1"/>
    <col min="12449" max="12449" width="9.28515625" style="3" customWidth="1"/>
    <col min="12450" max="12450" width="8.7109375" style="3" customWidth="1"/>
    <col min="12451" max="12453" width="16.7109375" style="3" customWidth="1"/>
    <col min="12454" max="12454" width="84.140625" style="3" customWidth="1"/>
    <col min="12455" max="12455" width="23.140625" style="3" customWidth="1"/>
    <col min="12456" max="12456" width="16.7109375" style="3" customWidth="1"/>
    <col min="12457" max="12457" width="18.7109375" style="3" customWidth="1"/>
    <col min="12458" max="12458" width="3.42578125" style="3" customWidth="1"/>
    <col min="12459" max="12459" width="18.7109375" style="3" customWidth="1"/>
    <col min="12460" max="12460" width="13.140625" style="3" bestFit="1" customWidth="1"/>
    <col min="12461" max="12466" width="11.42578125" style="3"/>
    <col min="12467" max="12467" width="16.7109375" style="3" bestFit="1" customWidth="1"/>
    <col min="12468" max="12566" width="11.42578125" style="3"/>
    <col min="12567" max="12567" width="85.28515625" style="3" customWidth="1"/>
    <col min="12568" max="12587" width="0" style="3" hidden="1" customWidth="1"/>
    <col min="12588" max="12588" width="19.42578125" style="3" bestFit="1" customWidth="1"/>
    <col min="12589" max="12589" width="17.85546875" style="3" bestFit="1" customWidth="1"/>
    <col min="12590" max="12590" width="17.7109375" style="3" bestFit="1" customWidth="1"/>
    <col min="12591" max="12592" width="15.140625" style="3" customWidth="1"/>
    <col min="12593" max="12593" width="16.28515625" style="3" customWidth="1"/>
    <col min="12594" max="12596" width="16" style="3" customWidth="1"/>
    <col min="12597" max="12597" width="20.7109375" style="3" customWidth="1"/>
    <col min="12598" max="12603" width="16" style="3" customWidth="1"/>
    <col min="12604" max="12639" width="0" style="3" hidden="1" customWidth="1"/>
    <col min="12640" max="12640" width="4.28515625" style="3" customWidth="1"/>
    <col min="12641" max="12641" width="4.140625" style="3" customWidth="1"/>
    <col min="12642" max="12642" width="0" style="3" hidden="1" customWidth="1"/>
    <col min="12643" max="12643" width="21.7109375" style="3" customWidth="1"/>
    <col min="12644" max="12648" width="0" style="3" hidden="1" customWidth="1"/>
    <col min="12649" max="12651" width="16" style="3" customWidth="1"/>
    <col min="12652" max="12655" width="16.28515625" style="3" customWidth="1"/>
    <col min="12656" max="12656" width="15.7109375" style="3" customWidth="1"/>
    <col min="12657" max="12657" width="17.28515625" style="3" customWidth="1"/>
    <col min="12658" max="12663" width="16" style="3" customWidth="1"/>
    <col min="12664" max="12667" width="16.28515625" style="3" customWidth="1"/>
    <col min="12668" max="12668" width="15.7109375" style="3" customWidth="1"/>
    <col min="12669" max="12669" width="17.28515625" style="3" customWidth="1"/>
    <col min="12670" max="12675" width="16" style="3" customWidth="1"/>
    <col min="12676" max="12679" width="16.28515625" style="3" customWidth="1"/>
    <col min="12680" max="12680" width="15.7109375" style="3" customWidth="1"/>
    <col min="12681" max="12681" width="17.28515625" style="3" customWidth="1"/>
    <col min="12682" max="12682" width="3.7109375" style="3" customWidth="1"/>
    <col min="12683" max="12688" width="0" style="3" hidden="1" customWidth="1"/>
    <col min="12689" max="12697" width="21" style="3" customWidth="1"/>
    <col min="12698" max="12698" width="24.85546875" style="3" customWidth="1"/>
    <col min="12699" max="12699" width="21.7109375" style="3" customWidth="1"/>
    <col min="12700" max="12700" width="13.140625" style="3" customWidth="1"/>
    <col min="12701" max="12701" width="14.42578125" style="3" customWidth="1"/>
    <col min="12702" max="12702" width="8.7109375" style="3" customWidth="1"/>
    <col min="12703" max="12703" width="16.7109375" style="3" customWidth="1"/>
    <col min="12704" max="12704" width="11.42578125" style="3" customWidth="1"/>
    <col min="12705" max="12705" width="9.28515625" style="3" customWidth="1"/>
    <col min="12706" max="12706" width="8.7109375" style="3" customWidth="1"/>
    <col min="12707" max="12709" width="16.7109375" style="3" customWidth="1"/>
    <col min="12710" max="12710" width="84.140625" style="3" customWidth="1"/>
    <col min="12711" max="12711" width="23.140625" style="3" customWidth="1"/>
    <col min="12712" max="12712" width="16.7109375" style="3" customWidth="1"/>
    <col min="12713" max="12713" width="18.7109375" style="3" customWidth="1"/>
    <col min="12714" max="12714" width="3.42578125" style="3" customWidth="1"/>
    <col min="12715" max="12715" width="18.7109375" style="3" customWidth="1"/>
    <col min="12716" max="12716" width="13.140625" style="3" bestFit="1" customWidth="1"/>
    <col min="12717" max="12722" width="11.42578125" style="3"/>
    <col min="12723" max="12723" width="16.7109375" style="3" bestFit="1" customWidth="1"/>
    <col min="12724" max="12822" width="11.42578125" style="3"/>
    <col min="12823" max="12823" width="85.28515625" style="3" customWidth="1"/>
    <col min="12824" max="12843" width="0" style="3" hidden="1" customWidth="1"/>
    <col min="12844" max="12844" width="19.42578125" style="3" bestFit="1" customWidth="1"/>
    <col min="12845" max="12845" width="17.85546875" style="3" bestFit="1" customWidth="1"/>
    <col min="12846" max="12846" width="17.7109375" style="3" bestFit="1" customWidth="1"/>
    <col min="12847" max="12848" width="15.140625" style="3" customWidth="1"/>
    <col min="12849" max="12849" width="16.28515625" style="3" customWidth="1"/>
    <col min="12850" max="12852" width="16" style="3" customWidth="1"/>
    <col min="12853" max="12853" width="20.7109375" style="3" customWidth="1"/>
    <col min="12854" max="12859" width="16" style="3" customWidth="1"/>
    <col min="12860" max="12895" width="0" style="3" hidden="1" customWidth="1"/>
    <col min="12896" max="12896" width="4.28515625" style="3" customWidth="1"/>
    <col min="12897" max="12897" width="4.140625" style="3" customWidth="1"/>
    <col min="12898" max="12898" width="0" style="3" hidden="1" customWidth="1"/>
    <col min="12899" max="12899" width="21.7109375" style="3" customWidth="1"/>
    <col min="12900" max="12904" width="0" style="3" hidden="1" customWidth="1"/>
    <col min="12905" max="12907" width="16" style="3" customWidth="1"/>
    <col min="12908" max="12911" width="16.28515625" style="3" customWidth="1"/>
    <col min="12912" max="12912" width="15.7109375" style="3" customWidth="1"/>
    <col min="12913" max="12913" width="17.28515625" style="3" customWidth="1"/>
    <col min="12914" max="12919" width="16" style="3" customWidth="1"/>
    <col min="12920" max="12923" width="16.28515625" style="3" customWidth="1"/>
    <col min="12924" max="12924" width="15.7109375" style="3" customWidth="1"/>
    <col min="12925" max="12925" width="17.28515625" style="3" customWidth="1"/>
    <col min="12926" max="12931" width="16" style="3" customWidth="1"/>
    <col min="12932" max="12935" width="16.28515625" style="3" customWidth="1"/>
    <col min="12936" max="12936" width="15.7109375" style="3" customWidth="1"/>
    <col min="12937" max="12937" width="17.28515625" style="3" customWidth="1"/>
    <col min="12938" max="12938" width="3.7109375" style="3" customWidth="1"/>
    <col min="12939" max="12944" width="0" style="3" hidden="1" customWidth="1"/>
    <col min="12945" max="12953" width="21" style="3" customWidth="1"/>
    <col min="12954" max="12954" width="24.85546875" style="3" customWidth="1"/>
    <col min="12955" max="12955" width="21.7109375" style="3" customWidth="1"/>
    <col min="12956" max="12956" width="13.140625" style="3" customWidth="1"/>
    <col min="12957" max="12957" width="14.42578125" style="3" customWidth="1"/>
    <col min="12958" max="12958" width="8.7109375" style="3" customWidth="1"/>
    <col min="12959" max="12959" width="16.7109375" style="3" customWidth="1"/>
    <col min="12960" max="12960" width="11.42578125" style="3" customWidth="1"/>
    <col min="12961" max="12961" width="9.28515625" style="3" customWidth="1"/>
    <col min="12962" max="12962" width="8.7109375" style="3" customWidth="1"/>
    <col min="12963" max="12965" width="16.7109375" style="3" customWidth="1"/>
    <col min="12966" max="12966" width="84.140625" style="3" customWidth="1"/>
    <col min="12967" max="12967" width="23.140625" style="3" customWidth="1"/>
    <col min="12968" max="12968" width="16.7109375" style="3" customWidth="1"/>
    <col min="12969" max="12969" width="18.7109375" style="3" customWidth="1"/>
    <col min="12970" max="12970" width="3.42578125" style="3" customWidth="1"/>
    <col min="12971" max="12971" width="18.7109375" style="3" customWidth="1"/>
    <col min="12972" max="12972" width="13.140625" style="3" bestFit="1" customWidth="1"/>
    <col min="12973" max="12978" width="11.42578125" style="3"/>
    <col min="12979" max="12979" width="16.7109375" style="3" bestFit="1" customWidth="1"/>
    <col min="12980" max="13078" width="11.42578125" style="3"/>
    <col min="13079" max="13079" width="85.28515625" style="3" customWidth="1"/>
    <col min="13080" max="13099" width="0" style="3" hidden="1" customWidth="1"/>
    <col min="13100" max="13100" width="19.42578125" style="3" bestFit="1" customWidth="1"/>
    <col min="13101" max="13101" width="17.85546875" style="3" bestFit="1" customWidth="1"/>
    <col min="13102" max="13102" width="17.7109375" style="3" bestFit="1" customWidth="1"/>
    <col min="13103" max="13104" width="15.140625" style="3" customWidth="1"/>
    <col min="13105" max="13105" width="16.28515625" style="3" customWidth="1"/>
    <col min="13106" max="13108" width="16" style="3" customWidth="1"/>
    <col min="13109" max="13109" width="20.7109375" style="3" customWidth="1"/>
    <col min="13110" max="13115" width="16" style="3" customWidth="1"/>
    <col min="13116" max="13151" width="0" style="3" hidden="1" customWidth="1"/>
    <col min="13152" max="13152" width="4.28515625" style="3" customWidth="1"/>
    <col min="13153" max="13153" width="4.140625" style="3" customWidth="1"/>
    <col min="13154" max="13154" width="0" style="3" hidden="1" customWidth="1"/>
    <col min="13155" max="13155" width="21.7109375" style="3" customWidth="1"/>
    <col min="13156" max="13160" width="0" style="3" hidden="1" customWidth="1"/>
    <col min="13161" max="13163" width="16" style="3" customWidth="1"/>
    <col min="13164" max="13167" width="16.28515625" style="3" customWidth="1"/>
    <col min="13168" max="13168" width="15.7109375" style="3" customWidth="1"/>
    <col min="13169" max="13169" width="17.28515625" style="3" customWidth="1"/>
    <col min="13170" max="13175" width="16" style="3" customWidth="1"/>
    <col min="13176" max="13179" width="16.28515625" style="3" customWidth="1"/>
    <col min="13180" max="13180" width="15.7109375" style="3" customWidth="1"/>
    <col min="13181" max="13181" width="17.28515625" style="3" customWidth="1"/>
    <col min="13182" max="13187" width="16" style="3" customWidth="1"/>
    <col min="13188" max="13191" width="16.28515625" style="3" customWidth="1"/>
    <col min="13192" max="13192" width="15.7109375" style="3" customWidth="1"/>
    <col min="13193" max="13193" width="17.28515625" style="3" customWidth="1"/>
    <col min="13194" max="13194" width="3.7109375" style="3" customWidth="1"/>
    <col min="13195" max="13200" width="0" style="3" hidden="1" customWidth="1"/>
    <col min="13201" max="13209" width="21" style="3" customWidth="1"/>
    <col min="13210" max="13210" width="24.85546875" style="3" customWidth="1"/>
    <col min="13211" max="13211" width="21.7109375" style="3" customWidth="1"/>
    <col min="13212" max="13212" width="13.140625" style="3" customWidth="1"/>
    <col min="13213" max="13213" width="14.42578125" style="3" customWidth="1"/>
    <col min="13214" max="13214" width="8.7109375" style="3" customWidth="1"/>
    <col min="13215" max="13215" width="16.7109375" style="3" customWidth="1"/>
    <col min="13216" max="13216" width="11.42578125" style="3" customWidth="1"/>
    <col min="13217" max="13217" width="9.28515625" style="3" customWidth="1"/>
    <col min="13218" max="13218" width="8.7109375" style="3" customWidth="1"/>
    <col min="13219" max="13221" width="16.7109375" style="3" customWidth="1"/>
    <col min="13222" max="13222" width="84.140625" style="3" customWidth="1"/>
    <col min="13223" max="13223" width="23.140625" style="3" customWidth="1"/>
    <col min="13224" max="13224" width="16.7109375" style="3" customWidth="1"/>
    <col min="13225" max="13225" width="18.7109375" style="3" customWidth="1"/>
    <col min="13226" max="13226" width="3.42578125" style="3" customWidth="1"/>
    <col min="13227" max="13227" width="18.7109375" style="3" customWidth="1"/>
    <col min="13228" max="13228" width="13.140625" style="3" bestFit="1" customWidth="1"/>
    <col min="13229" max="13234" width="11.42578125" style="3"/>
    <col min="13235" max="13235" width="16.7109375" style="3" bestFit="1" customWidth="1"/>
    <col min="13236" max="13334" width="11.42578125" style="3"/>
    <col min="13335" max="13335" width="85.28515625" style="3" customWidth="1"/>
    <col min="13336" max="13355" width="0" style="3" hidden="1" customWidth="1"/>
    <col min="13356" max="13356" width="19.42578125" style="3" bestFit="1" customWidth="1"/>
    <col min="13357" max="13357" width="17.85546875" style="3" bestFit="1" customWidth="1"/>
    <col min="13358" max="13358" width="17.7109375" style="3" bestFit="1" customWidth="1"/>
    <col min="13359" max="13360" width="15.140625" style="3" customWidth="1"/>
    <col min="13361" max="13361" width="16.28515625" style="3" customWidth="1"/>
    <col min="13362" max="13364" width="16" style="3" customWidth="1"/>
    <col min="13365" max="13365" width="20.7109375" style="3" customWidth="1"/>
    <col min="13366" max="13371" width="16" style="3" customWidth="1"/>
    <col min="13372" max="13407" width="0" style="3" hidden="1" customWidth="1"/>
    <col min="13408" max="13408" width="4.28515625" style="3" customWidth="1"/>
    <col min="13409" max="13409" width="4.140625" style="3" customWidth="1"/>
    <col min="13410" max="13410" width="0" style="3" hidden="1" customWidth="1"/>
    <col min="13411" max="13411" width="21.7109375" style="3" customWidth="1"/>
    <col min="13412" max="13416" width="0" style="3" hidden="1" customWidth="1"/>
    <col min="13417" max="13419" width="16" style="3" customWidth="1"/>
    <col min="13420" max="13423" width="16.28515625" style="3" customWidth="1"/>
    <col min="13424" max="13424" width="15.7109375" style="3" customWidth="1"/>
    <col min="13425" max="13425" width="17.28515625" style="3" customWidth="1"/>
    <col min="13426" max="13431" width="16" style="3" customWidth="1"/>
    <col min="13432" max="13435" width="16.28515625" style="3" customWidth="1"/>
    <col min="13436" max="13436" width="15.7109375" style="3" customWidth="1"/>
    <col min="13437" max="13437" width="17.28515625" style="3" customWidth="1"/>
    <col min="13438" max="13443" width="16" style="3" customWidth="1"/>
    <col min="13444" max="13447" width="16.28515625" style="3" customWidth="1"/>
    <col min="13448" max="13448" width="15.7109375" style="3" customWidth="1"/>
    <col min="13449" max="13449" width="17.28515625" style="3" customWidth="1"/>
    <col min="13450" max="13450" width="3.7109375" style="3" customWidth="1"/>
    <col min="13451" max="13456" width="0" style="3" hidden="1" customWidth="1"/>
    <col min="13457" max="13465" width="21" style="3" customWidth="1"/>
    <col min="13466" max="13466" width="24.85546875" style="3" customWidth="1"/>
    <col min="13467" max="13467" width="21.7109375" style="3" customWidth="1"/>
    <col min="13468" max="13468" width="13.140625" style="3" customWidth="1"/>
    <col min="13469" max="13469" width="14.42578125" style="3" customWidth="1"/>
    <col min="13470" max="13470" width="8.7109375" style="3" customWidth="1"/>
    <col min="13471" max="13471" width="16.7109375" style="3" customWidth="1"/>
    <col min="13472" max="13472" width="11.42578125" style="3" customWidth="1"/>
    <col min="13473" max="13473" width="9.28515625" style="3" customWidth="1"/>
    <col min="13474" max="13474" width="8.7109375" style="3" customWidth="1"/>
    <col min="13475" max="13477" width="16.7109375" style="3" customWidth="1"/>
    <col min="13478" max="13478" width="84.140625" style="3" customWidth="1"/>
    <col min="13479" max="13479" width="23.140625" style="3" customWidth="1"/>
    <col min="13480" max="13480" width="16.7109375" style="3" customWidth="1"/>
    <col min="13481" max="13481" width="18.7109375" style="3" customWidth="1"/>
    <col min="13482" max="13482" width="3.42578125" style="3" customWidth="1"/>
    <col min="13483" max="13483" width="18.7109375" style="3" customWidth="1"/>
    <col min="13484" max="13484" width="13.140625" style="3" bestFit="1" customWidth="1"/>
    <col min="13485" max="13490" width="11.42578125" style="3"/>
    <col min="13491" max="13491" width="16.7109375" style="3" bestFit="1" customWidth="1"/>
    <col min="13492" max="13590" width="11.42578125" style="3"/>
    <col min="13591" max="13591" width="85.28515625" style="3" customWidth="1"/>
    <col min="13592" max="13611" width="0" style="3" hidden="1" customWidth="1"/>
    <col min="13612" max="13612" width="19.42578125" style="3" bestFit="1" customWidth="1"/>
    <col min="13613" max="13613" width="17.85546875" style="3" bestFit="1" customWidth="1"/>
    <col min="13614" max="13614" width="17.7109375" style="3" bestFit="1" customWidth="1"/>
    <col min="13615" max="13616" width="15.140625" style="3" customWidth="1"/>
    <col min="13617" max="13617" width="16.28515625" style="3" customWidth="1"/>
    <col min="13618" max="13620" width="16" style="3" customWidth="1"/>
    <col min="13621" max="13621" width="20.7109375" style="3" customWidth="1"/>
    <col min="13622" max="13627" width="16" style="3" customWidth="1"/>
    <col min="13628" max="13663" width="0" style="3" hidden="1" customWidth="1"/>
    <col min="13664" max="13664" width="4.28515625" style="3" customWidth="1"/>
    <col min="13665" max="13665" width="4.140625" style="3" customWidth="1"/>
    <col min="13666" max="13666" width="0" style="3" hidden="1" customWidth="1"/>
    <col min="13667" max="13667" width="21.7109375" style="3" customWidth="1"/>
    <col min="13668" max="13672" width="0" style="3" hidden="1" customWidth="1"/>
    <col min="13673" max="13675" width="16" style="3" customWidth="1"/>
    <col min="13676" max="13679" width="16.28515625" style="3" customWidth="1"/>
    <col min="13680" max="13680" width="15.7109375" style="3" customWidth="1"/>
    <col min="13681" max="13681" width="17.28515625" style="3" customWidth="1"/>
    <col min="13682" max="13687" width="16" style="3" customWidth="1"/>
    <col min="13688" max="13691" width="16.28515625" style="3" customWidth="1"/>
    <col min="13692" max="13692" width="15.7109375" style="3" customWidth="1"/>
    <col min="13693" max="13693" width="17.28515625" style="3" customWidth="1"/>
    <col min="13694" max="13699" width="16" style="3" customWidth="1"/>
    <col min="13700" max="13703" width="16.28515625" style="3" customWidth="1"/>
    <col min="13704" max="13704" width="15.7109375" style="3" customWidth="1"/>
    <col min="13705" max="13705" width="17.28515625" style="3" customWidth="1"/>
    <col min="13706" max="13706" width="3.7109375" style="3" customWidth="1"/>
    <col min="13707" max="13712" width="0" style="3" hidden="1" customWidth="1"/>
    <col min="13713" max="13721" width="21" style="3" customWidth="1"/>
    <col min="13722" max="13722" width="24.85546875" style="3" customWidth="1"/>
    <col min="13723" max="13723" width="21.7109375" style="3" customWidth="1"/>
    <col min="13724" max="13724" width="13.140625" style="3" customWidth="1"/>
    <col min="13725" max="13725" width="14.42578125" style="3" customWidth="1"/>
    <col min="13726" max="13726" width="8.7109375" style="3" customWidth="1"/>
    <col min="13727" max="13727" width="16.7109375" style="3" customWidth="1"/>
    <col min="13728" max="13728" width="11.42578125" style="3" customWidth="1"/>
    <col min="13729" max="13729" width="9.28515625" style="3" customWidth="1"/>
    <col min="13730" max="13730" width="8.7109375" style="3" customWidth="1"/>
    <col min="13731" max="13733" width="16.7109375" style="3" customWidth="1"/>
    <col min="13734" max="13734" width="84.140625" style="3" customWidth="1"/>
    <col min="13735" max="13735" width="23.140625" style="3" customWidth="1"/>
    <col min="13736" max="13736" width="16.7109375" style="3" customWidth="1"/>
    <col min="13737" max="13737" width="18.7109375" style="3" customWidth="1"/>
    <col min="13738" max="13738" width="3.42578125" style="3" customWidth="1"/>
    <col min="13739" max="13739" width="18.7109375" style="3" customWidth="1"/>
    <col min="13740" max="13740" width="13.140625" style="3" bestFit="1" customWidth="1"/>
    <col min="13741" max="13746" width="11.42578125" style="3"/>
    <col min="13747" max="13747" width="16.7109375" style="3" bestFit="1" customWidth="1"/>
    <col min="13748" max="13846" width="11.42578125" style="3"/>
    <col min="13847" max="13847" width="85.28515625" style="3" customWidth="1"/>
    <col min="13848" max="13867" width="0" style="3" hidden="1" customWidth="1"/>
    <col min="13868" max="13868" width="19.42578125" style="3" bestFit="1" customWidth="1"/>
    <col min="13869" max="13869" width="17.85546875" style="3" bestFit="1" customWidth="1"/>
    <col min="13870" max="13870" width="17.7109375" style="3" bestFit="1" customWidth="1"/>
    <col min="13871" max="13872" width="15.140625" style="3" customWidth="1"/>
    <col min="13873" max="13873" width="16.28515625" style="3" customWidth="1"/>
    <col min="13874" max="13876" width="16" style="3" customWidth="1"/>
    <col min="13877" max="13877" width="20.7109375" style="3" customWidth="1"/>
    <col min="13878" max="13883" width="16" style="3" customWidth="1"/>
    <col min="13884" max="13919" width="0" style="3" hidden="1" customWidth="1"/>
    <col min="13920" max="13920" width="4.28515625" style="3" customWidth="1"/>
    <col min="13921" max="13921" width="4.140625" style="3" customWidth="1"/>
    <col min="13922" max="13922" width="0" style="3" hidden="1" customWidth="1"/>
    <col min="13923" max="13923" width="21.7109375" style="3" customWidth="1"/>
    <col min="13924" max="13928" width="0" style="3" hidden="1" customWidth="1"/>
    <col min="13929" max="13931" width="16" style="3" customWidth="1"/>
    <col min="13932" max="13935" width="16.28515625" style="3" customWidth="1"/>
    <col min="13936" max="13936" width="15.7109375" style="3" customWidth="1"/>
    <col min="13937" max="13937" width="17.28515625" style="3" customWidth="1"/>
    <col min="13938" max="13943" width="16" style="3" customWidth="1"/>
    <col min="13944" max="13947" width="16.28515625" style="3" customWidth="1"/>
    <col min="13948" max="13948" width="15.7109375" style="3" customWidth="1"/>
    <col min="13949" max="13949" width="17.28515625" style="3" customWidth="1"/>
    <col min="13950" max="13955" width="16" style="3" customWidth="1"/>
    <col min="13956" max="13959" width="16.28515625" style="3" customWidth="1"/>
    <col min="13960" max="13960" width="15.7109375" style="3" customWidth="1"/>
    <col min="13961" max="13961" width="17.28515625" style="3" customWidth="1"/>
    <col min="13962" max="13962" width="3.7109375" style="3" customWidth="1"/>
    <col min="13963" max="13968" width="0" style="3" hidden="1" customWidth="1"/>
    <col min="13969" max="13977" width="21" style="3" customWidth="1"/>
    <col min="13978" max="13978" width="24.85546875" style="3" customWidth="1"/>
    <col min="13979" max="13979" width="21.7109375" style="3" customWidth="1"/>
    <col min="13980" max="13980" width="13.140625" style="3" customWidth="1"/>
    <col min="13981" max="13981" width="14.42578125" style="3" customWidth="1"/>
    <col min="13982" max="13982" width="8.7109375" style="3" customWidth="1"/>
    <col min="13983" max="13983" width="16.7109375" style="3" customWidth="1"/>
    <col min="13984" max="13984" width="11.42578125" style="3" customWidth="1"/>
    <col min="13985" max="13985" width="9.28515625" style="3" customWidth="1"/>
    <col min="13986" max="13986" width="8.7109375" style="3" customWidth="1"/>
    <col min="13987" max="13989" width="16.7109375" style="3" customWidth="1"/>
    <col min="13990" max="13990" width="84.140625" style="3" customWidth="1"/>
    <col min="13991" max="13991" width="23.140625" style="3" customWidth="1"/>
    <col min="13992" max="13992" width="16.7109375" style="3" customWidth="1"/>
    <col min="13993" max="13993" width="18.7109375" style="3" customWidth="1"/>
    <col min="13994" max="13994" width="3.42578125" style="3" customWidth="1"/>
    <col min="13995" max="13995" width="18.7109375" style="3" customWidth="1"/>
    <col min="13996" max="13996" width="13.140625" style="3" bestFit="1" customWidth="1"/>
    <col min="13997" max="14002" width="11.42578125" style="3"/>
    <col min="14003" max="14003" width="16.7109375" style="3" bestFit="1" customWidth="1"/>
    <col min="14004" max="14102" width="11.42578125" style="3"/>
    <col min="14103" max="14103" width="85.28515625" style="3" customWidth="1"/>
    <col min="14104" max="14123" width="0" style="3" hidden="1" customWidth="1"/>
    <col min="14124" max="14124" width="19.42578125" style="3" bestFit="1" customWidth="1"/>
    <col min="14125" max="14125" width="17.85546875" style="3" bestFit="1" customWidth="1"/>
    <col min="14126" max="14126" width="17.7109375" style="3" bestFit="1" customWidth="1"/>
    <col min="14127" max="14128" width="15.140625" style="3" customWidth="1"/>
    <col min="14129" max="14129" width="16.28515625" style="3" customWidth="1"/>
    <col min="14130" max="14132" width="16" style="3" customWidth="1"/>
    <col min="14133" max="14133" width="20.7109375" style="3" customWidth="1"/>
    <col min="14134" max="14139" width="16" style="3" customWidth="1"/>
    <col min="14140" max="14175" width="0" style="3" hidden="1" customWidth="1"/>
    <col min="14176" max="14176" width="4.28515625" style="3" customWidth="1"/>
    <col min="14177" max="14177" width="4.140625" style="3" customWidth="1"/>
    <col min="14178" max="14178" width="0" style="3" hidden="1" customWidth="1"/>
    <col min="14179" max="14179" width="21.7109375" style="3" customWidth="1"/>
    <col min="14180" max="14184" width="0" style="3" hidden="1" customWidth="1"/>
    <col min="14185" max="14187" width="16" style="3" customWidth="1"/>
    <col min="14188" max="14191" width="16.28515625" style="3" customWidth="1"/>
    <col min="14192" max="14192" width="15.7109375" style="3" customWidth="1"/>
    <col min="14193" max="14193" width="17.28515625" style="3" customWidth="1"/>
    <col min="14194" max="14199" width="16" style="3" customWidth="1"/>
    <col min="14200" max="14203" width="16.28515625" style="3" customWidth="1"/>
    <col min="14204" max="14204" width="15.7109375" style="3" customWidth="1"/>
    <col min="14205" max="14205" width="17.28515625" style="3" customWidth="1"/>
    <col min="14206" max="14211" width="16" style="3" customWidth="1"/>
    <col min="14212" max="14215" width="16.28515625" style="3" customWidth="1"/>
    <col min="14216" max="14216" width="15.7109375" style="3" customWidth="1"/>
    <col min="14217" max="14217" width="17.28515625" style="3" customWidth="1"/>
    <col min="14218" max="14218" width="3.7109375" style="3" customWidth="1"/>
    <col min="14219" max="14224" width="0" style="3" hidden="1" customWidth="1"/>
    <col min="14225" max="14233" width="21" style="3" customWidth="1"/>
    <col min="14234" max="14234" width="24.85546875" style="3" customWidth="1"/>
    <col min="14235" max="14235" width="21.7109375" style="3" customWidth="1"/>
    <col min="14236" max="14236" width="13.140625" style="3" customWidth="1"/>
    <col min="14237" max="14237" width="14.42578125" style="3" customWidth="1"/>
    <col min="14238" max="14238" width="8.7109375" style="3" customWidth="1"/>
    <col min="14239" max="14239" width="16.7109375" style="3" customWidth="1"/>
    <col min="14240" max="14240" width="11.42578125" style="3" customWidth="1"/>
    <col min="14241" max="14241" width="9.28515625" style="3" customWidth="1"/>
    <col min="14242" max="14242" width="8.7109375" style="3" customWidth="1"/>
    <col min="14243" max="14245" width="16.7109375" style="3" customWidth="1"/>
    <col min="14246" max="14246" width="84.140625" style="3" customWidth="1"/>
    <col min="14247" max="14247" width="23.140625" style="3" customWidth="1"/>
    <col min="14248" max="14248" width="16.7109375" style="3" customWidth="1"/>
    <col min="14249" max="14249" width="18.7109375" style="3" customWidth="1"/>
    <col min="14250" max="14250" width="3.42578125" style="3" customWidth="1"/>
    <col min="14251" max="14251" width="18.7109375" style="3" customWidth="1"/>
    <col min="14252" max="14252" width="13.140625" style="3" bestFit="1" customWidth="1"/>
    <col min="14253" max="14258" width="11.42578125" style="3"/>
    <col min="14259" max="14259" width="16.7109375" style="3" bestFit="1" customWidth="1"/>
    <col min="14260" max="14358" width="11.42578125" style="3"/>
    <col min="14359" max="14359" width="85.28515625" style="3" customWidth="1"/>
    <col min="14360" max="14379" width="0" style="3" hidden="1" customWidth="1"/>
    <col min="14380" max="14380" width="19.42578125" style="3" bestFit="1" customWidth="1"/>
    <col min="14381" max="14381" width="17.85546875" style="3" bestFit="1" customWidth="1"/>
    <col min="14382" max="14382" width="17.7109375" style="3" bestFit="1" customWidth="1"/>
    <col min="14383" max="14384" width="15.140625" style="3" customWidth="1"/>
    <col min="14385" max="14385" width="16.28515625" style="3" customWidth="1"/>
    <col min="14386" max="14388" width="16" style="3" customWidth="1"/>
    <col min="14389" max="14389" width="20.7109375" style="3" customWidth="1"/>
    <col min="14390" max="14395" width="16" style="3" customWidth="1"/>
    <col min="14396" max="14431" width="0" style="3" hidden="1" customWidth="1"/>
    <col min="14432" max="14432" width="4.28515625" style="3" customWidth="1"/>
    <col min="14433" max="14433" width="4.140625" style="3" customWidth="1"/>
    <col min="14434" max="14434" width="0" style="3" hidden="1" customWidth="1"/>
    <col min="14435" max="14435" width="21.7109375" style="3" customWidth="1"/>
    <col min="14436" max="14440" width="0" style="3" hidden="1" customWidth="1"/>
    <col min="14441" max="14443" width="16" style="3" customWidth="1"/>
    <col min="14444" max="14447" width="16.28515625" style="3" customWidth="1"/>
    <col min="14448" max="14448" width="15.7109375" style="3" customWidth="1"/>
    <col min="14449" max="14449" width="17.28515625" style="3" customWidth="1"/>
    <col min="14450" max="14455" width="16" style="3" customWidth="1"/>
    <col min="14456" max="14459" width="16.28515625" style="3" customWidth="1"/>
    <col min="14460" max="14460" width="15.7109375" style="3" customWidth="1"/>
    <col min="14461" max="14461" width="17.28515625" style="3" customWidth="1"/>
    <col min="14462" max="14467" width="16" style="3" customWidth="1"/>
    <col min="14468" max="14471" width="16.28515625" style="3" customWidth="1"/>
    <col min="14472" max="14472" width="15.7109375" style="3" customWidth="1"/>
    <col min="14473" max="14473" width="17.28515625" style="3" customWidth="1"/>
    <col min="14474" max="14474" width="3.7109375" style="3" customWidth="1"/>
    <col min="14475" max="14480" width="0" style="3" hidden="1" customWidth="1"/>
    <col min="14481" max="14489" width="21" style="3" customWidth="1"/>
    <col min="14490" max="14490" width="24.85546875" style="3" customWidth="1"/>
    <col min="14491" max="14491" width="21.7109375" style="3" customWidth="1"/>
    <col min="14492" max="14492" width="13.140625" style="3" customWidth="1"/>
    <col min="14493" max="14493" width="14.42578125" style="3" customWidth="1"/>
    <col min="14494" max="14494" width="8.7109375" style="3" customWidth="1"/>
    <col min="14495" max="14495" width="16.7109375" style="3" customWidth="1"/>
    <col min="14496" max="14496" width="11.42578125" style="3" customWidth="1"/>
    <col min="14497" max="14497" width="9.28515625" style="3" customWidth="1"/>
    <col min="14498" max="14498" width="8.7109375" style="3" customWidth="1"/>
    <col min="14499" max="14501" width="16.7109375" style="3" customWidth="1"/>
    <col min="14502" max="14502" width="84.140625" style="3" customWidth="1"/>
    <col min="14503" max="14503" width="23.140625" style="3" customWidth="1"/>
    <col min="14504" max="14504" width="16.7109375" style="3" customWidth="1"/>
    <col min="14505" max="14505" width="18.7109375" style="3" customWidth="1"/>
    <col min="14506" max="14506" width="3.42578125" style="3" customWidth="1"/>
    <col min="14507" max="14507" width="18.7109375" style="3" customWidth="1"/>
    <col min="14508" max="14508" width="13.140625" style="3" bestFit="1" customWidth="1"/>
    <col min="14509" max="14514" width="11.42578125" style="3"/>
    <col min="14515" max="14515" width="16.7109375" style="3" bestFit="1" customWidth="1"/>
    <col min="14516" max="14614" width="11.42578125" style="3"/>
    <col min="14615" max="14615" width="85.28515625" style="3" customWidth="1"/>
    <col min="14616" max="14635" width="0" style="3" hidden="1" customWidth="1"/>
    <col min="14636" max="14636" width="19.42578125" style="3" bestFit="1" customWidth="1"/>
    <col min="14637" max="14637" width="17.85546875" style="3" bestFit="1" customWidth="1"/>
    <col min="14638" max="14638" width="17.7109375" style="3" bestFit="1" customWidth="1"/>
    <col min="14639" max="14640" width="15.140625" style="3" customWidth="1"/>
    <col min="14641" max="14641" width="16.28515625" style="3" customWidth="1"/>
    <col min="14642" max="14644" width="16" style="3" customWidth="1"/>
    <col min="14645" max="14645" width="20.7109375" style="3" customWidth="1"/>
    <col min="14646" max="14651" width="16" style="3" customWidth="1"/>
    <col min="14652" max="14687" width="0" style="3" hidden="1" customWidth="1"/>
    <col min="14688" max="14688" width="4.28515625" style="3" customWidth="1"/>
    <col min="14689" max="14689" width="4.140625" style="3" customWidth="1"/>
    <col min="14690" max="14690" width="0" style="3" hidden="1" customWidth="1"/>
    <col min="14691" max="14691" width="21.7109375" style="3" customWidth="1"/>
    <col min="14692" max="14696" width="0" style="3" hidden="1" customWidth="1"/>
    <col min="14697" max="14699" width="16" style="3" customWidth="1"/>
    <col min="14700" max="14703" width="16.28515625" style="3" customWidth="1"/>
    <col min="14704" max="14704" width="15.7109375" style="3" customWidth="1"/>
    <col min="14705" max="14705" width="17.28515625" style="3" customWidth="1"/>
    <col min="14706" max="14711" width="16" style="3" customWidth="1"/>
    <col min="14712" max="14715" width="16.28515625" style="3" customWidth="1"/>
    <col min="14716" max="14716" width="15.7109375" style="3" customWidth="1"/>
    <col min="14717" max="14717" width="17.28515625" style="3" customWidth="1"/>
    <col min="14718" max="14723" width="16" style="3" customWidth="1"/>
    <col min="14724" max="14727" width="16.28515625" style="3" customWidth="1"/>
    <col min="14728" max="14728" width="15.7109375" style="3" customWidth="1"/>
    <col min="14729" max="14729" width="17.28515625" style="3" customWidth="1"/>
    <col min="14730" max="14730" width="3.7109375" style="3" customWidth="1"/>
    <col min="14731" max="14736" width="0" style="3" hidden="1" customWidth="1"/>
    <col min="14737" max="14745" width="21" style="3" customWidth="1"/>
    <col min="14746" max="14746" width="24.85546875" style="3" customWidth="1"/>
    <col min="14747" max="14747" width="21.7109375" style="3" customWidth="1"/>
    <col min="14748" max="14748" width="13.140625" style="3" customWidth="1"/>
    <col min="14749" max="14749" width="14.42578125" style="3" customWidth="1"/>
    <col min="14750" max="14750" width="8.7109375" style="3" customWidth="1"/>
    <col min="14751" max="14751" width="16.7109375" style="3" customWidth="1"/>
    <col min="14752" max="14752" width="11.42578125" style="3" customWidth="1"/>
    <col min="14753" max="14753" width="9.28515625" style="3" customWidth="1"/>
    <col min="14754" max="14754" width="8.7109375" style="3" customWidth="1"/>
    <col min="14755" max="14757" width="16.7109375" style="3" customWidth="1"/>
    <col min="14758" max="14758" width="84.140625" style="3" customWidth="1"/>
    <col min="14759" max="14759" width="23.140625" style="3" customWidth="1"/>
    <col min="14760" max="14760" width="16.7109375" style="3" customWidth="1"/>
    <col min="14761" max="14761" width="18.7109375" style="3" customWidth="1"/>
    <col min="14762" max="14762" width="3.42578125" style="3" customWidth="1"/>
    <col min="14763" max="14763" width="18.7109375" style="3" customWidth="1"/>
    <col min="14764" max="14764" width="13.140625" style="3" bestFit="1" customWidth="1"/>
    <col min="14765" max="14770" width="11.42578125" style="3"/>
    <col min="14771" max="14771" width="16.7109375" style="3" bestFit="1" customWidth="1"/>
    <col min="14772" max="14870" width="11.42578125" style="3"/>
    <col min="14871" max="14871" width="85.28515625" style="3" customWidth="1"/>
    <col min="14872" max="14891" width="0" style="3" hidden="1" customWidth="1"/>
    <col min="14892" max="14892" width="19.42578125" style="3" bestFit="1" customWidth="1"/>
    <col min="14893" max="14893" width="17.85546875" style="3" bestFit="1" customWidth="1"/>
    <col min="14894" max="14894" width="17.7109375" style="3" bestFit="1" customWidth="1"/>
    <col min="14895" max="14896" width="15.140625" style="3" customWidth="1"/>
    <col min="14897" max="14897" width="16.28515625" style="3" customWidth="1"/>
    <col min="14898" max="14900" width="16" style="3" customWidth="1"/>
    <col min="14901" max="14901" width="20.7109375" style="3" customWidth="1"/>
    <col min="14902" max="14907" width="16" style="3" customWidth="1"/>
    <col min="14908" max="14943" width="0" style="3" hidden="1" customWidth="1"/>
    <col min="14944" max="14944" width="4.28515625" style="3" customWidth="1"/>
    <col min="14945" max="14945" width="4.140625" style="3" customWidth="1"/>
    <col min="14946" max="14946" width="0" style="3" hidden="1" customWidth="1"/>
    <col min="14947" max="14947" width="21.7109375" style="3" customWidth="1"/>
    <col min="14948" max="14952" width="0" style="3" hidden="1" customWidth="1"/>
    <col min="14953" max="14955" width="16" style="3" customWidth="1"/>
    <col min="14956" max="14959" width="16.28515625" style="3" customWidth="1"/>
    <col min="14960" max="14960" width="15.7109375" style="3" customWidth="1"/>
    <col min="14961" max="14961" width="17.28515625" style="3" customWidth="1"/>
    <col min="14962" max="14967" width="16" style="3" customWidth="1"/>
    <col min="14968" max="14971" width="16.28515625" style="3" customWidth="1"/>
    <col min="14972" max="14972" width="15.7109375" style="3" customWidth="1"/>
    <col min="14973" max="14973" width="17.28515625" style="3" customWidth="1"/>
    <col min="14974" max="14979" width="16" style="3" customWidth="1"/>
    <col min="14980" max="14983" width="16.28515625" style="3" customWidth="1"/>
    <col min="14984" max="14984" width="15.7109375" style="3" customWidth="1"/>
    <col min="14985" max="14985" width="17.28515625" style="3" customWidth="1"/>
    <col min="14986" max="14986" width="3.7109375" style="3" customWidth="1"/>
    <col min="14987" max="14992" width="0" style="3" hidden="1" customWidth="1"/>
    <col min="14993" max="15001" width="21" style="3" customWidth="1"/>
    <col min="15002" max="15002" width="24.85546875" style="3" customWidth="1"/>
    <col min="15003" max="15003" width="21.7109375" style="3" customWidth="1"/>
    <col min="15004" max="15004" width="13.140625" style="3" customWidth="1"/>
    <col min="15005" max="15005" width="14.42578125" style="3" customWidth="1"/>
    <col min="15006" max="15006" width="8.7109375" style="3" customWidth="1"/>
    <col min="15007" max="15007" width="16.7109375" style="3" customWidth="1"/>
    <col min="15008" max="15008" width="11.42578125" style="3" customWidth="1"/>
    <col min="15009" max="15009" width="9.28515625" style="3" customWidth="1"/>
    <col min="15010" max="15010" width="8.7109375" style="3" customWidth="1"/>
    <col min="15011" max="15013" width="16.7109375" style="3" customWidth="1"/>
    <col min="15014" max="15014" width="84.140625" style="3" customWidth="1"/>
    <col min="15015" max="15015" width="23.140625" style="3" customWidth="1"/>
    <col min="15016" max="15016" width="16.7109375" style="3" customWidth="1"/>
    <col min="15017" max="15017" width="18.7109375" style="3" customWidth="1"/>
    <col min="15018" max="15018" width="3.42578125" style="3" customWidth="1"/>
    <col min="15019" max="15019" width="18.7109375" style="3" customWidth="1"/>
    <col min="15020" max="15020" width="13.140625" style="3" bestFit="1" customWidth="1"/>
    <col min="15021" max="15026" width="11.42578125" style="3"/>
    <col min="15027" max="15027" width="16.7109375" style="3" bestFit="1" customWidth="1"/>
    <col min="15028" max="15126" width="11.42578125" style="3"/>
    <col min="15127" max="15127" width="85.28515625" style="3" customWidth="1"/>
    <col min="15128" max="15147" width="0" style="3" hidden="1" customWidth="1"/>
    <col min="15148" max="15148" width="19.42578125" style="3" bestFit="1" customWidth="1"/>
    <col min="15149" max="15149" width="17.85546875" style="3" bestFit="1" customWidth="1"/>
    <col min="15150" max="15150" width="17.7109375" style="3" bestFit="1" customWidth="1"/>
    <col min="15151" max="15152" width="15.140625" style="3" customWidth="1"/>
    <col min="15153" max="15153" width="16.28515625" style="3" customWidth="1"/>
    <col min="15154" max="15156" width="16" style="3" customWidth="1"/>
    <col min="15157" max="15157" width="20.7109375" style="3" customWidth="1"/>
    <col min="15158" max="15163" width="16" style="3" customWidth="1"/>
    <col min="15164" max="15199" width="0" style="3" hidden="1" customWidth="1"/>
    <col min="15200" max="15200" width="4.28515625" style="3" customWidth="1"/>
    <col min="15201" max="15201" width="4.140625" style="3" customWidth="1"/>
    <col min="15202" max="15202" width="0" style="3" hidden="1" customWidth="1"/>
    <col min="15203" max="15203" width="21.7109375" style="3" customWidth="1"/>
    <col min="15204" max="15208" width="0" style="3" hidden="1" customWidth="1"/>
    <col min="15209" max="15211" width="16" style="3" customWidth="1"/>
    <col min="15212" max="15215" width="16.28515625" style="3" customWidth="1"/>
    <col min="15216" max="15216" width="15.7109375" style="3" customWidth="1"/>
    <col min="15217" max="15217" width="17.28515625" style="3" customWidth="1"/>
    <col min="15218" max="15223" width="16" style="3" customWidth="1"/>
    <col min="15224" max="15227" width="16.28515625" style="3" customWidth="1"/>
    <col min="15228" max="15228" width="15.7109375" style="3" customWidth="1"/>
    <col min="15229" max="15229" width="17.28515625" style="3" customWidth="1"/>
    <col min="15230" max="15235" width="16" style="3" customWidth="1"/>
    <col min="15236" max="15239" width="16.28515625" style="3" customWidth="1"/>
    <col min="15240" max="15240" width="15.7109375" style="3" customWidth="1"/>
    <col min="15241" max="15241" width="17.28515625" style="3" customWidth="1"/>
    <col min="15242" max="15242" width="3.7109375" style="3" customWidth="1"/>
    <col min="15243" max="15248" width="0" style="3" hidden="1" customWidth="1"/>
    <col min="15249" max="15257" width="21" style="3" customWidth="1"/>
    <col min="15258" max="15258" width="24.85546875" style="3" customWidth="1"/>
    <col min="15259" max="15259" width="21.7109375" style="3" customWidth="1"/>
    <col min="15260" max="15260" width="13.140625" style="3" customWidth="1"/>
    <col min="15261" max="15261" width="14.42578125" style="3" customWidth="1"/>
    <col min="15262" max="15262" width="8.7109375" style="3" customWidth="1"/>
    <col min="15263" max="15263" width="16.7109375" style="3" customWidth="1"/>
    <col min="15264" max="15264" width="11.42578125" style="3" customWidth="1"/>
    <col min="15265" max="15265" width="9.28515625" style="3" customWidth="1"/>
    <col min="15266" max="15266" width="8.7109375" style="3" customWidth="1"/>
    <col min="15267" max="15269" width="16.7109375" style="3" customWidth="1"/>
    <col min="15270" max="15270" width="84.140625" style="3" customWidth="1"/>
    <col min="15271" max="15271" width="23.140625" style="3" customWidth="1"/>
    <col min="15272" max="15272" width="16.7109375" style="3" customWidth="1"/>
    <col min="15273" max="15273" width="18.7109375" style="3" customWidth="1"/>
    <col min="15274" max="15274" width="3.42578125" style="3" customWidth="1"/>
    <col min="15275" max="15275" width="18.7109375" style="3" customWidth="1"/>
    <col min="15276" max="15276" width="13.140625" style="3" bestFit="1" customWidth="1"/>
    <col min="15277" max="15282" width="11.42578125" style="3"/>
    <col min="15283" max="15283" width="16.7109375" style="3" bestFit="1" customWidth="1"/>
    <col min="15284" max="15382" width="11.42578125" style="3"/>
    <col min="15383" max="15383" width="85.28515625" style="3" customWidth="1"/>
    <col min="15384" max="15403" width="0" style="3" hidden="1" customWidth="1"/>
    <col min="15404" max="15404" width="19.42578125" style="3" bestFit="1" customWidth="1"/>
    <col min="15405" max="15405" width="17.85546875" style="3" bestFit="1" customWidth="1"/>
    <col min="15406" max="15406" width="17.7109375" style="3" bestFit="1" customWidth="1"/>
    <col min="15407" max="15408" width="15.140625" style="3" customWidth="1"/>
    <col min="15409" max="15409" width="16.28515625" style="3" customWidth="1"/>
    <col min="15410" max="15412" width="16" style="3" customWidth="1"/>
    <col min="15413" max="15413" width="20.7109375" style="3" customWidth="1"/>
    <col min="15414" max="15419" width="16" style="3" customWidth="1"/>
    <col min="15420" max="15455" width="0" style="3" hidden="1" customWidth="1"/>
    <col min="15456" max="15456" width="4.28515625" style="3" customWidth="1"/>
    <col min="15457" max="15457" width="4.140625" style="3" customWidth="1"/>
    <col min="15458" max="15458" width="0" style="3" hidden="1" customWidth="1"/>
    <col min="15459" max="15459" width="21.7109375" style="3" customWidth="1"/>
    <col min="15460" max="15464" width="0" style="3" hidden="1" customWidth="1"/>
    <col min="15465" max="15467" width="16" style="3" customWidth="1"/>
    <col min="15468" max="15471" width="16.28515625" style="3" customWidth="1"/>
    <col min="15472" max="15472" width="15.7109375" style="3" customWidth="1"/>
    <col min="15473" max="15473" width="17.28515625" style="3" customWidth="1"/>
    <col min="15474" max="15479" width="16" style="3" customWidth="1"/>
    <col min="15480" max="15483" width="16.28515625" style="3" customWidth="1"/>
    <col min="15484" max="15484" width="15.7109375" style="3" customWidth="1"/>
    <col min="15485" max="15485" width="17.28515625" style="3" customWidth="1"/>
    <col min="15486" max="15491" width="16" style="3" customWidth="1"/>
    <col min="15492" max="15495" width="16.28515625" style="3" customWidth="1"/>
    <col min="15496" max="15496" width="15.7109375" style="3" customWidth="1"/>
    <col min="15497" max="15497" width="17.28515625" style="3" customWidth="1"/>
    <col min="15498" max="15498" width="3.7109375" style="3" customWidth="1"/>
    <col min="15499" max="15504" width="0" style="3" hidden="1" customWidth="1"/>
    <col min="15505" max="15513" width="21" style="3" customWidth="1"/>
    <col min="15514" max="15514" width="24.85546875" style="3" customWidth="1"/>
    <col min="15515" max="15515" width="21.7109375" style="3" customWidth="1"/>
    <col min="15516" max="15516" width="13.140625" style="3" customWidth="1"/>
    <col min="15517" max="15517" width="14.42578125" style="3" customWidth="1"/>
    <col min="15518" max="15518" width="8.7109375" style="3" customWidth="1"/>
    <col min="15519" max="15519" width="16.7109375" style="3" customWidth="1"/>
    <col min="15520" max="15520" width="11.42578125" style="3" customWidth="1"/>
    <col min="15521" max="15521" width="9.28515625" style="3" customWidth="1"/>
    <col min="15522" max="15522" width="8.7109375" style="3" customWidth="1"/>
    <col min="15523" max="15525" width="16.7109375" style="3" customWidth="1"/>
    <col min="15526" max="15526" width="84.140625" style="3" customWidth="1"/>
    <col min="15527" max="15527" width="23.140625" style="3" customWidth="1"/>
    <col min="15528" max="15528" width="16.7109375" style="3" customWidth="1"/>
    <col min="15529" max="15529" width="18.7109375" style="3" customWidth="1"/>
    <col min="15530" max="15530" width="3.42578125" style="3" customWidth="1"/>
    <col min="15531" max="15531" width="18.7109375" style="3" customWidth="1"/>
    <col min="15532" max="15532" width="13.140625" style="3" bestFit="1" customWidth="1"/>
    <col min="15533" max="15538" width="11.42578125" style="3"/>
    <col min="15539" max="15539" width="16.7109375" style="3" bestFit="1" customWidth="1"/>
    <col min="15540" max="15638" width="11.42578125" style="3"/>
    <col min="15639" max="15639" width="85.28515625" style="3" customWidth="1"/>
    <col min="15640" max="15659" width="0" style="3" hidden="1" customWidth="1"/>
    <col min="15660" max="15660" width="19.42578125" style="3" bestFit="1" customWidth="1"/>
    <col min="15661" max="15661" width="17.85546875" style="3" bestFit="1" customWidth="1"/>
    <col min="15662" max="15662" width="17.7109375" style="3" bestFit="1" customWidth="1"/>
    <col min="15663" max="15664" width="15.140625" style="3" customWidth="1"/>
    <col min="15665" max="15665" width="16.28515625" style="3" customWidth="1"/>
    <col min="15666" max="15668" width="16" style="3" customWidth="1"/>
    <col min="15669" max="15669" width="20.7109375" style="3" customWidth="1"/>
    <col min="15670" max="15675" width="16" style="3" customWidth="1"/>
    <col min="15676" max="15711" width="0" style="3" hidden="1" customWidth="1"/>
    <col min="15712" max="15712" width="4.28515625" style="3" customWidth="1"/>
    <col min="15713" max="15713" width="4.140625" style="3" customWidth="1"/>
    <col min="15714" max="15714" width="0" style="3" hidden="1" customWidth="1"/>
    <col min="15715" max="15715" width="21.7109375" style="3" customWidth="1"/>
    <col min="15716" max="15720" width="0" style="3" hidden="1" customWidth="1"/>
    <col min="15721" max="15723" width="16" style="3" customWidth="1"/>
    <col min="15724" max="15727" width="16.28515625" style="3" customWidth="1"/>
    <col min="15728" max="15728" width="15.7109375" style="3" customWidth="1"/>
    <col min="15729" max="15729" width="17.28515625" style="3" customWidth="1"/>
    <col min="15730" max="15735" width="16" style="3" customWidth="1"/>
    <col min="15736" max="15739" width="16.28515625" style="3" customWidth="1"/>
    <col min="15740" max="15740" width="15.7109375" style="3" customWidth="1"/>
    <col min="15741" max="15741" width="17.28515625" style="3" customWidth="1"/>
    <col min="15742" max="15747" width="16" style="3" customWidth="1"/>
    <col min="15748" max="15751" width="16.28515625" style="3" customWidth="1"/>
    <col min="15752" max="15752" width="15.7109375" style="3" customWidth="1"/>
    <col min="15753" max="15753" width="17.28515625" style="3" customWidth="1"/>
    <col min="15754" max="15754" width="3.7109375" style="3" customWidth="1"/>
    <col min="15755" max="15760" width="0" style="3" hidden="1" customWidth="1"/>
    <col min="15761" max="15769" width="21" style="3" customWidth="1"/>
    <col min="15770" max="15770" width="24.85546875" style="3" customWidth="1"/>
    <col min="15771" max="15771" width="21.7109375" style="3" customWidth="1"/>
    <col min="15772" max="15772" width="13.140625" style="3" customWidth="1"/>
    <col min="15773" max="15773" width="14.42578125" style="3" customWidth="1"/>
    <col min="15774" max="15774" width="8.7109375" style="3" customWidth="1"/>
    <col min="15775" max="15775" width="16.7109375" style="3" customWidth="1"/>
    <col min="15776" max="15776" width="11.42578125" style="3" customWidth="1"/>
    <col min="15777" max="15777" width="9.28515625" style="3" customWidth="1"/>
    <col min="15778" max="15778" width="8.7109375" style="3" customWidth="1"/>
    <col min="15779" max="15781" width="16.7109375" style="3" customWidth="1"/>
    <col min="15782" max="15782" width="84.140625" style="3" customWidth="1"/>
    <col min="15783" max="15783" width="23.140625" style="3" customWidth="1"/>
    <col min="15784" max="15784" width="16.7109375" style="3" customWidth="1"/>
    <col min="15785" max="15785" width="18.7109375" style="3" customWidth="1"/>
    <col min="15786" max="15786" width="3.42578125" style="3" customWidth="1"/>
    <col min="15787" max="15787" width="18.7109375" style="3" customWidth="1"/>
    <col min="15788" max="15788" width="13.140625" style="3" bestFit="1" customWidth="1"/>
    <col min="15789" max="15794" width="11.42578125" style="3"/>
    <col min="15795" max="15795" width="16.7109375" style="3" bestFit="1" customWidth="1"/>
    <col min="15796" max="15894" width="11.42578125" style="3"/>
    <col min="15895" max="15895" width="85.28515625" style="3" customWidth="1"/>
    <col min="15896" max="15915" width="0" style="3" hidden="1" customWidth="1"/>
    <col min="15916" max="15916" width="19.42578125" style="3" bestFit="1" customWidth="1"/>
    <col min="15917" max="15917" width="17.85546875" style="3" bestFit="1" customWidth="1"/>
    <col min="15918" max="15918" width="17.7109375" style="3" bestFit="1" customWidth="1"/>
    <col min="15919" max="15920" width="15.140625" style="3" customWidth="1"/>
    <col min="15921" max="15921" width="16.28515625" style="3" customWidth="1"/>
    <col min="15922" max="15924" width="16" style="3" customWidth="1"/>
    <col min="15925" max="15925" width="20.7109375" style="3" customWidth="1"/>
    <col min="15926" max="15931" width="16" style="3" customWidth="1"/>
    <col min="15932" max="15967" width="0" style="3" hidden="1" customWidth="1"/>
    <col min="15968" max="15968" width="4.28515625" style="3" customWidth="1"/>
    <col min="15969" max="15969" width="4.140625" style="3" customWidth="1"/>
    <col min="15970" max="15970" width="0" style="3" hidden="1" customWidth="1"/>
    <col min="15971" max="15971" width="21.7109375" style="3" customWidth="1"/>
    <col min="15972" max="15976" width="0" style="3" hidden="1" customWidth="1"/>
    <col min="15977" max="15979" width="16" style="3" customWidth="1"/>
    <col min="15980" max="15983" width="16.28515625" style="3" customWidth="1"/>
    <col min="15984" max="15984" width="15.7109375" style="3" customWidth="1"/>
    <col min="15985" max="15985" width="17.28515625" style="3" customWidth="1"/>
    <col min="15986" max="15991" width="16" style="3" customWidth="1"/>
    <col min="15992" max="15995" width="16.28515625" style="3" customWidth="1"/>
    <col min="15996" max="15996" width="15.7109375" style="3" customWidth="1"/>
    <col min="15997" max="15997" width="17.28515625" style="3" customWidth="1"/>
    <col min="15998" max="16003" width="16" style="3" customWidth="1"/>
    <col min="16004" max="16007" width="16.28515625" style="3" customWidth="1"/>
    <col min="16008" max="16008" width="15.7109375" style="3" customWidth="1"/>
    <col min="16009" max="16009" width="17.28515625" style="3" customWidth="1"/>
    <col min="16010" max="16010" width="3.7109375" style="3" customWidth="1"/>
    <col min="16011" max="16016" width="0" style="3" hidden="1" customWidth="1"/>
    <col min="16017" max="16025" width="21" style="3" customWidth="1"/>
    <col min="16026" max="16026" width="24.85546875" style="3" customWidth="1"/>
    <col min="16027" max="16027" width="21.7109375" style="3" customWidth="1"/>
    <col min="16028" max="16028" width="13.140625" style="3" customWidth="1"/>
    <col min="16029" max="16029" width="14.42578125" style="3" customWidth="1"/>
    <col min="16030" max="16030" width="8.7109375" style="3" customWidth="1"/>
    <col min="16031" max="16031" width="16.7109375" style="3" customWidth="1"/>
    <col min="16032" max="16032" width="11.42578125" style="3" customWidth="1"/>
    <col min="16033" max="16033" width="9.28515625" style="3" customWidth="1"/>
    <col min="16034" max="16034" width="8.7109375" style="3" customWidth="1"/>
    <col min="16035" max="16037" width="16.7109375" style="3" customWidth="1"/>
    <col min="16038" max="16038" width="84.140625" style="3" customWidth="1"/>
    <col min="16039" max="16039" width="23.140625" style="3" customWidth="1"/>
    <col min="16040" max="16040" width="16.7109375" style="3" customWidth="1"/>
    <col min="16041" max="16041" width="18.7109375" style="3" customWidth="1"/>
    <col min="16042" max="16042" width="3.42578125" style="3" customWidth="1"/>
    <col min="16043" max="16043" width="18.7109375" style="3" customWidth="1"/>
    <col min="16044" max="16044" width="13.140625" style="3" bestFit="1" customWidth="1"/>
    <col min="16045" max="16050" width="11.42578125" style="3"/>
    <col min="16051" max="16051" width="16.7109375" style="3" bestFit="1" customWidth="1"/>
    <col min="16052" max="16150" width="11.42578125" style="3"/>
    <col min="16151" max="16369" width="11.42578125" style="3" customWidth="1"/>
    <col min="16370" max="16384" width="11.42578125" style="3"/>
  </cols>
  <sheetData>
    <row r="1" spans="1:178" s="18" customFormat="1" ht="20.100000000000001" customHeight="1" x14ac:dyDescent="0.25">
      <c r="A1" s="17" t="s">
        <v>65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</row>
    <row r="2" spans="1:178" s="18" customFormat="1" ht="26.1" customHeight="1" x14ac:dyDescent="0.2">
      <c r="A2" s="19" t="s">
        <v>131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72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73"/>
      <c r="BW2" s="20"/>
      <c r="BX2" s="272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</row>
    <row r="3" spans="1:178" s="18" customFormat="1" ht="26.1" customHeight="1" x14ac:dyDescent="0.2">
      <c r="A3" s="23" t="s">
        <v>19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72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73"/>
      <c r="BW3" s="20"/>
      <c r="BX3" s="272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</row>
    <row r="4" spans="1:178" s="18" customFormat="1" ht="26.1" customHeight="1" thickBot="1" x14ac:dyDescent="0.25">
      <c r="A4" s="25"/>
      <c r="B4" s="274">
        <v>1</v>
      </c>
      <c r="C4" s="274">
        <v>2</v>
      </c>
      <c r="D4" s="274">
        <v>3</v>
      </c>
      <c r="E4" s="274">
        <v>4</v>
      </c>
      <c r="F4" s="274">
        <v>5</v>
      </c>
      <c r="G4" s="274">
        <v>6</v>
      </c>
      <c r="H4" s="274">
        <v>7</v>
      </c>
      <c r="I4" s="274">
        <v>8</v>
      </c>
      <c r="J4" s="274">
        <v>9</v>
      </c>
      <c r="K4" s="274">
        <v>10</v>
      </c>
      <c r="L4" s="274">
        <v>11</v>
      </c>
      <c r="M4" s="274">
        <v>12</v>
      </c>
      <c r="N4" s="274">
        <v>13</v>
      </c>
      <c r="O4" s="274">
        <v>14</v>
      </c>
      <c r="P4" s="274">
        <v>15</v>
      </c>
      <c r="Q4" s="274">
        <v>16</v>
      </c>
      <c r="R4" s="274">
        <v>17</v>
      </c>
      <c r="S4" s="274">
        <v>18</v>
      </c>
      <c r="T4" s="274">
        <v>19</v>
      </c>
      <c r="U4" s="274">
        <v>20</v>
      </c>
      <c r="V4" s="274">
        <v>21</v>
      </c>
      <c r="W4" s="274">
        <v>22</v>
      </c>
      <c r="X4" s="274">
        <v>23</v>
      </c>
      <c r="Y4" s="274">
        <v>24</v>
      </c>
      <c r="Z4" s="274">
        <v>25</v>
      </c>
      <c r="AA4" s="274">
        <v>26</v>
      </c>
      <c r="AB4" s="274">
        <v>27</v>
      </c>
      <c r="AC4" s="274">
        <v>28</v>
      </c>
      <c r="AD4" s="274">
        <v>29</v>
      </c>
      <c r="AE4" s="274">
        <v>30</v>
      </c>
      <c r="AF4" s="274">
        <v>31</v>
      </c>
      <c r="AG4" s="274">
        <v>32</v>
      </c>
      <c r="AH4" s="274">
        <v>33</v>
      </c>
      <c r="AI4" s="274">
        <v>34</v>
      </c>
      <c r="AJ4" s="274">
        <v>35</v>
      </c>
      <c r="AK4" s="274">
        <v>36</v>
      </c>
      <c r="AL4" s="274">
        <v>37</v>
      </c>
      <c r="AM4" s="274">
        <v>38</v>
      </c>
      <c r="AN4" s="274">
        <v>39</v>
      </c>
      <c r="AO4" s="274">
        <v>40</v>
      </c>
      <c r="AP4" s="274">
        <v>41</v>
      </c>
      <c r="AQ4" s="274">
        <v>42</v>
      </c>
      <c r="AR4" s="274">
        <v>43</v>
      </c>
      <c r="AS4" s="274">
        <v>44</v>
      </c>
      <c r="AT4" s="274">
        <v>45</v>
      </c>
      <c r="AU4" s="274">
        <v>46</v>
      </c>
      <c r="AV4" s="274">
        <v>47</v>
      </c>
      <c r="AW4" s="274">
        <v>48</v>
      </c>
      <c r="AX4" s="274">
        <v>49</v>
      </c>
      <c r="AY4" s="274">
        <v>50</v>
      </c>
      <c r="AZ4" s="274">
        <v>51</v>
      </c>
      <c r="BA4" s="274">
        <v>52</v>
      </c>
      <c r="BB4" s="274">
        <v>53</v>
      </c>
      <c r="BC4" s="274">
        <v>54</v>
      </c>
      <c r="BD4" s="274">
        <v>55</v>
      </c>
      <c r="BE4" s="274">
        <v>56</v>
      </c>
      <c r="BF4" s="274">
        <v>57</v>
      </c>
      <c r="BG4" s="274">
        <v>58</v>
      </c>
      <c r="BH4" s="274">
        <v>59</v>
      </c>
      <c r="BI4" s="274">
        <v>60</v>
      </c>
      <c r="BJ4" s="274">
        <v>61</v>
      </c>
      <c r="BK4" s="274">
        <v>62</v>
      </c>
      <c r="BL4" s="274">
        <v>63</v>
      </c>
      <c r="BM4" s="274">
        <v>64</v>
      </c>
      <c r="BN4" s="274">
        <v>65</v>
      </c>
      <c r="BO4" s="274">
        <v>66</v>
      </c>
      <c r="BP4" s="274">
        <v>67</v>
      </c>
      <c r="BQ4" s="274">
        <v>68</v>
      </c>
      <c r="BR4" s="274">
        <v>69</v>
      </c>
      <c r="BS4" s="274">
        <v>70</v>
      </c>
      <c r="BT4" s="274">
        <v>71</v>
      </c>
      <c r="BU4" s="274">
        <v>72</v>
      </c>
      <c r="BV4" s="274">
        <v>73</v>
      </c>
      <c r="BW4" s="274">
        <v>74</v>
      </c>
      <c r="BX4" s="274">
        <v>75</v>
      </c>
      <c r="BY4" s="274">
        <v>76</v>
      </c>
      <c r="BZ4" s="274">
        <v>77</v>
      </c>
      <c r="CA4" s="274">
        <v>78</v>
      </c>
      <c r="CB4" s="274">
        <v>79</v>
      </c>
      <c r="CC4" s="274">
        <v>80</v>
      </c>
      <c r="CD4" s="274">
        <v>81</v>
      </c>
      <c r="CE4" s="274">
        <v>82</v>
      </c>
      <c r="CF4" s="274">
        <v>83</v>
      </c>
      <c r="CG4" s="274">
        <v>84</v>
      </c>
      <c r="CH4" s="274">
        <v>85</v>
      </c>
      <c r="CI4" s="274">
        <v>86</v>
      </c>
      <c r="CJ4" s="274">
        <v>87</v>
      </c>
      <c r="CK4" s="274">
        <v>88</v>
      </c>
      <c r="CL4" s="274">
        <v>89</v>
      </c>
      <c r="CM4" s="274">
        <v>90</v>
      </c>
      <c r="CN4" s="274">
        <v>91</v>
      </c>
      <c r="CO4" s="274">
        <v>92</v>
      </c>
      <c r="CP4" s="274">
        <v>93</v>
      </c>
      <c r="CQ4" s="274">
        <v>94</v>
      </c>
      <c r="CR4" s="274">
        <v>95</v>
      </c>
      <c r="CS4" s="274">
        <v>96</v>
      </c>
      <c r="CT4" s="274">
        <v>97</v>
      </c>
      <c r="CU4" s="274">
        <v>98</v>
      </c>
      <c r="CV4" s="274">
        <v>99</v>
      </c>
      <c r="CW4" s="274">
        <v>100</v>
      </c>
      <c r="CX4" s="274">
        <v>101</v>
      </c>
      <c r="CY4" s="274">
        <v>102</v>
      </c>
      <c r="CZ4" s="274">
        <v>103</v>
      </c>
      <c r="DA4" s="274">
        <v>104</v>
      </c>
      <c r="DB4" s="274">
        <v>105</v>
      </c>
      <c r="DC4" s="274">
        <v>106</v>
      </c>
      <c r="DD4" s="274">
        <v>107</v>
      </c>
      <c r="DE4" s="274">
        <v>108</v>
      </c>
      <c r="DF4" s="274">
        <v>109</v>
      </c>
      <c r="DG4" s="274">
        <v>110</v>
      </c>
      <c r="DH4" s="274">
        <v>111</v>
      </c>
      <c r="DI4" s="274">
        <v>112</v>
      </c>
      <c r="DJ4" s="274">
        <v>113</v>
      </c>
      <c r="DK4" s="274">
        <v>114</v>
      </c>
      <c r="DL4" s="274">
        <v>115</v>
      </c>
      <c r="DM4" s="274">
        <v>116</v>
      </c>
      <c r="DN4" s="274">
        <v>117</v>
      </c>
      <c r="DO4" s="274">
        <v>118</v>
      </c>
      <c r="DP4" s="274">
        <v>119</v>
      </c>
      <c r="DQ4" s="274">
        <v>120</v>
      </c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</row>
    <row r="5" spans="1:178" s="277" customFormat="1" ht="20.100000000000001" customHeight="1" thickBot="1" x14ac:dyDescent="0.3">
      <c r="A5" s="275"/>
      <c r="B5" s="276">
        <v>45170</v>
      </c>
      <c r="C5" s="276">
        <v>45200</v>
      </c>
      <c r="D5" s="276">
        <v>45231</v>
      </c>
      <c r="E5" s="276">
        <v>45261</v>
      </c>
      <c r="F5" s="276">
        <v>45292</v>
      </c>
      <c r="G5" s="276">
        <v>45323</v>
      </c>
      <c r="H5" s="276">
        <v>45352</v>
      </c>
      <c r="I5" s="276">
        <v>45383</v>
      </c>
      <c r="J5" s="276">
        <v>45413</v>
      </c>
      <c r="K5" s="276">
        <v>45444</v>
      </c>
      <c r="L5" s="276">
        <v>45474</v>
      </c>
      <c r="M5" s="276">
        <v>45505</v>
      </c>
      <c r="N5" s="276">
        <v>45536</v>
      </c>
      <c r="O5" s="276">
        <v>45566</v>
      </c>
      <c r="P5" s="276">
        <v>45597</v>
      </c>
      <c r="Q5" s="276">
        <v>45627</v>
      </c>
      <c r="R5" s="276">
        <v>45658</v>
      </c>
      <c r="S5" s="276">
        <v>45689</v>
      </c>
      <c r="T5" s="276">
        <v>45717</v>
      </c>
      <c r="U5" s="276">
        <v>45748</v>
      </c>
      <c r="V5" s="276">
        <v>45778</v>
      </c>
      <c r="W5" s="276">
        <v>45809</v>
      </c>
      <c r="X5" s="276">
        <v>45839</v>
      </c>
      <c r="Y5" s="276">
        <v>45870</v>
      </c>
      <c r="Z5" s="276">
        <v>45901</v>
      </c>
      <c r="AA5" s="276">
        <v>45931</v>
      </c>
      <c r="AB5" s="276">
        <v>45962</v>
      </c>
      <c r="AC5" s="276">
        <v>45992</v>
      </c>
      <c r="AD5" s="276">
        <v>46023</v>
      </c>
      <c r="AE5" s="276">
        <v>46054</v>
      </c>
      <c r="AF5" s="276">
        <v>46082</v>
      </c>
      <c r="AG5" s="276">
        <v>46113</v>
      </c>
      <c r="AH5" s="276">
        <v>46143</v>
      </c>
      <c r="AI5" s="276">
        <v>46174</v>
      </c>
      <c r="AJ5" s="276">
        <v>46204</v>
      </c>
      <c r="AK5" s="276">
        <v>46235</v>
      </c>
      <c r="AL5" s="276">
        <v>46266</v>
      </c>
      <c r="AM5" s="276">
        <v>46296</v>
      </c>
      <c r="AN5" s="276">
        <v>46327</v>
      </c>
      <c r="AO5" s="276">
        <v>46357</v>
      </c>
      <c r="AP5" s="276">
        <v>46388</v>
      </c>
      <c r="AQ5" s="276">
        <v>46419</v>
      </c>
      <c r="AR5" s="276">
        <v>46447</v>
      </c>
      <c r="AS5" s="276">
        <v>46478</v>
      </c>
      <c r="AT5" s="276">
        <v>46508</v>
      </c>
      <c r="AU5" s="276">
        <v>46539</v>
      </c>
      <c r="AV5" s="276">
        <v>46569</v>
      </c>
      <c r="AW5" s="276">
        <v>46600</v>
      </c>
      <c r="AX5" s="276">
        <v>46631</v>
      </c>
      <c r="AY5" s="276">
        <v>46661</v>
      </c>
      <c r="AZ5" s="276">
        <v>46692</v>
      </c>
      <c r="BA5" s="276">
        <v>46722</v>
      </c>
      <c r="BB5" s="276">
        <v>46753</v>
      </c>
      <c r="BC5" s="276">
        <v>46784</v>
      </c>
      <c r="BD5" s="276">
        <v>46813</v>
      </c>
      <c r="BE5" s="276">
        <v>46844</v>
      </c>
      <c r="BF5" s="276">
        <v>46874</v>
      </c>
      <c r="BG5" s="276">
        <v>46905</v>
      </c>
      <c r="BH5" s="276">
        <v>46935</v>
      </c>
      <c r="BI5" s="276">
        <v>46966</v>
      </c>
      <c r="BJ5" s="276">
        <v>46997</v>
      </c>
      <c r="BK5" s="276">
        <v>47027</v>
      </c>
      <c r="BL5" s="276">
        <v>47058</v>
      </c>
      <c r="BM5" s="276">
        <v>47088</v>
      </c>
      <c r="BN5" s="276">
        <v>47119</v>
      </c>
      <c r="BO5" s="276">
        <v>47150</v>
      </c>
      <c r="BP5" s="276">
        <v>47178</v>
      </c>
      <c r="BQ5" s="276">
        <v>47209</v>
      </c>
      <c r="BR5" s="276">
        <v>47239</v>
      </c>
      <c r="BS5" s="276">
        <v>47270</v>
      </c>
      <c r="BT5" s="276">
        <v>47300</v>
      </c>
      <c r="BU5" s="276">
        <v>47331</v>
      </c>
      <c r="BV5" s="276">
        <v>47362</v>
      </c>
      <c r="BW5" s="276">
        <v>47392</v>
      </c>
      <c r="BX5" s="276">
        <v>47423</v>
      </c>
      <c r="BY5" s="276">
        <v>47453</v>
      </c>
      <c r="BZ5" s="276">
        <v>47484</v>
      </c>
      <c r="CA5" s="276">
        <v>47515</v>
      </c>
      <c r="CB5" s="276">
        <v>47543</v>
      </c>
      <c r="CC5" s="276">
        <v>47574</v>
      </c>
      <c r="CD5" s="276">
        <v>47604</v>
      </c>
      <c r="CE5" s="276">
        <v>47635</v>
      </c>
      <c r="CF5" s="276">
        <v>47665</v>
      </c>
      <c r="CG5" s="276">
        <v>47696</v>
      </c>
      <c r="CH5" s="276">
        <v>47727</v>
      </c>
      <c r="CI5" s="276">
        <v>47757</v>
      </c>
      <c r="CJ5" s="276">
        <v>47788</v>
      </c>
      <c r="CK5" s="276">
        <v>47818</v>
      </c>
      <c r="CL5" s="276">
        <v>47849</v>
      </c>
      <c r="CM5" s="276">
        <v>47880</v>
      </c>
      <c r="CN5" s="276">
        <v>47908</v>
      </c>
      <c r="CO5" s="276">
        <v>47939</v>
      </c>
      <c r="CP5" s="276">
        <v>47969</v>
      </c>
      <c r="CQ5" s="276">
        <v>48000</v>
      </c>
      <c r="CR5" s="276">
        <v>48030</v>
      </c>
      <c r="CS5" s="276">
        <v>48061</v>
      </c>
      <c r="CT5" s="276">
        <v>48092</v>
      </c>
      <c r="CU5" s="276">
        <v>48122</v>
      </c>
      <c r="CV5" s="276">
        <v>48153</v>
      </c>
      <c r="CW5" s="276">
        <v>48183</v>
      </c>
      <c r="CX5" s="276">
        <v>48214</v>
      </c>
      <c r="CY5" s="276">
        <v>48245</v>
      </c>
      <c r="CZ5" s="276">
        <v>48274</v>
      </c>
      <c r="DA5" s="276">
        <v>48305</v>
      </c>
      <c r="DB5" s="276">
        <v>48335</v>
      </c>
      <c r="DC5" s="276">
        <v>48366</v>
      </c>
      <c r="DD5" s="276">
        <v>48396</v>
      </c>
      <c r="DE5" s="276">
        <v>48427</v>
      </c>
      <c r="DF5" s="276">
        <v>48458</v>
      </c>
      <c r="DG5" s="276">
        <v>48488</v>
      </c>
      <c r="DH5" s="276">
        <v>48519</v>
      </c>
      <c r="DI5" s="276">
        <v>48549</v>
      </c>
      <c r="DJ5" s="276">
        <v>48580</v>
      </c>
      <c r="DK5" s="276">
        <v>48611</v>
      </c>
      <c r="DL5" s="276">
        <v>48639</v>
      </c>
      <c r="DM5" s="276">
        <v>48670</v>
      </c>
      <c r="DN5" s="276">
        <v>48700</v>
      </c>
      <c r="DO5" s="276">
        <v>48731</v>
      </c>
      <c r="DP5" s="276">
        <v>48761</v>
      </c>
      <c r="DQ5" s="276">
        <v>48792</v>
      </c>
      <c r="DS5" s="278" t="s">
        <v>133</v>
      </c>
      <c r="DT5" s="278" t="s">
        <v>20</v>
      </c>
      <c r="DU5" s="278" t="s">
        <v>21</v>
      </c>
      <c r="DV5" s="278" t="s">
        <v>22</v>
      </c>
      <c r="DW5" s="278" t="s">
        <v>23</v>
      </c>
      <c r="DX5" s="278" t="s">
        <v>24</v>
      </c>
      <c r="DY5" s="278" t="s">
        <v>25</v>
      </c>
      <c r="DZ5" s="278" t="s">
        <v>26</v>
      </c>
      <c r="EA5" s="278" t="s">
        <v>62</v>
      </c>
      <c r="EB5" s="278" t="s">
        <v>63</v>
      </c>
      <c r="EC5" s="278" t="s">
        <v>134</v>
      </c>
      <c r="ED5" s="275"/>
      <c r="EE5" s="279" t="s">
        <v>16</v>
      </c>
    </row>
    <row r="6" spans="1:178" s="1" customFormat="1" ht="35.1" customHeight="1" thickBot="1" x14ac:dyDescent="0.3">
      <c r="A6" s="181" t="s">
        <v>1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EE6" s="46"/>
    </row>
    <row r="7" spans="1:178" s="32" customFormat="1" ht="18.75" customHeight="1" thickBot="1" x14ac:dyDescent="0.3">
      <c r="A7" s="33" t="s">
        <v>47</v>
      </c>
      <c r="B7" s="36">
        <f>(2635391388/1000)+227997</f>
        <v>2863388.3879999998</v>
      </c>
      <c r="C7" s="36">
        <f>(2648386612/1000)+237986</f>
        <v>2886372.6120000002</v>
      </c>
      <c r="D7" s="36">
        <f>(2552344431/1000)+234069</f>
        <v>2786413.4309999999</v>
      </c>
      <c r="E7" s="36">
        <f>(3490445764/1000)+328022</f>
        <v>3818467.764</v>
      </c>
      <c r="F7" s="36">
        <f>((2104460264/1000)+260546)*((Supuestos!$N$13)+1)</f>
        <v>2566031.7964399997</v>
      </c>
      <c r="G7" s="36">
        <f>((2033230274/1000)+260546)*((Supuestos!$N$13)+1)</f>
        <v>2488747.2572900001</v>
      </c>
      <c r="H7" s="36">
        <f>((2729566488/1000)+260546)*((Supuestos!$N$13)+1)</f>
        <v>3244272.0494799996</v>
      </c>
      <c r="I7" s="36">
        <f>((2275846274/1000)+260546)*((Supuestos!$N$13)+1)</f>
        <v>2751985.61729</v>
      </c>
      <c r="J7" s="36">
        <f>((2768962092/1000)+260546)*((Supuestos!$N$13)+1)</f>
        <v>3287016.2798200003</v>
      </c>
      <c r="K7" s="36">
        <v>2849784.4225600045</v>
      </c>
      <c r="L7" s="36">
        <v>3354500.2982399999</v>
      </c>
      <c r="M7" s="36">
        <v>3042871.0044249995</v>
      </c>
      <c r="N7" s="36">
        <f>B7*((Supuestos!$N$13)+1)</f>
        <v>3106776.4009799995</v>
      </c>
      <c r="O7" s="36">
        <f>C7*((Supuestos!$N$13)+1)</f>
        <v>3131714.2840200001</v>
      </c>
      <c r="P7" s="36">
        <f>D7*((Supuestos!$N$13)+1)</f>
        <v>3023258.5726349996</v>
      </c>
      <c r="Q7" s="36">
        <f>E7*((Supuestos!$N$13)+1)</f>
        <v>4143037.5239399998</v>
      </c>
      <c r="R7" s="36">
        <f>F7*((Supuestos!$O$13)+1)</f>
        <v>2758484.1811729996</v>
      </c>
      <c r="S7" s="36">
        <f>G7*((Supuestos!$O$13)+1)</f>
        <v>2675403.30158675</v>
      </c>
      <c r="T7" s="36">
        <f>H7*((Supuestos!$O$13)+1)</f>
        <v>3487592.4531909996</v>
      </c>
      <c r="U7" s="36">
        <f>I7*((Supuestos!$O$13)+1)</f>
        <v>2958384.5385867497</v>
      </c>
      <c r="V7" s="36">
        <f>J7*((Supuestos!$O$13)+1)</f>
        <v>3533542.5008065002</v>
      </c>
      <c r="W7" s="36">
        <f>K7*((Supuestos!$O$13)+1)</f>
        <v>3063518.2542520049</v>
      </c>
      <c r="X7" s="36">
        <f>L7*((Supuestos!$O$13)+1)</f>
        <v>3606087.8206079998</v>
      </c>
      <c r="Y7" s="36">
        <f>M7*((Supuestos!$O$13)+1)</f>
        <v>3271086.3297568741</v>
      </c>
      <c r="Z7" s="36">
        <f>N7*((Supuestos!$O$13)+1)</f>
        <v>3339784.6310534994</v>
      </c>
      <c r="AA7" s="36">
        <f>O7*((Supuestos!$O$13)+1)</f>
        <v>3366592.8553215</v>
      </c>
      <c r="AB7" s="36">
        <f>P7*((Supuestos!$O$13)+1)</f>
        <v>3250002.9655826245</v>
      </c>
      <c r="AC7" s="36">
        <f>Q7*((Supuestos!$O$13)+1)</f>
        <v>4453765.3382354993</v>
      </c>
      <c r="AD7" s="36">
        <f>R7*((Supuestos!$P$13)+1)</f>
        <v>2937785.6529492442</v>
      </c>
      <c r="AE7" s="36">
        <f>S7*((Supuestos!$P$13)+1)</f>
        <v>2849304.5161898886</v>
      </c>
      <c r="AF7" s="36">
        <f>T7*((Supuestos!$P$13)+1)</f>
        <v>3714285.9626484145</v>
      </c>
      <c r="AG7" s="36">
        <f>U7*((Supuestos!$P$13)+1)</f>
        <v>3150679.5335948882</v>
      </c>
      <c r="AH7" s="36">
        <f>V7*((Supuestos!$P$13)+1)</f>
        <v>3763222.7633589227</v>
      </c>
      <c r="AI7" s="36">
        <f>W7*((Supuestos!$P$13)+1)</f>
        <v>3262646.9407783849</v>
      </c>
      <c r="AJ7" s="36">
        <f>X7*((Supuestos!$P$13)+1)</f>
        <v>3840483.5289475196</v>
      </c>
      <c r="AK7" s="36">
        <f>Y7*((Supuestos!$P$13)+1)</f>
        <v>3483706.9411910707</v>
      </c>
      <c r="AL7" s="36">
        <f>Z7*((Supuestos!$P$13)+1)</f>
        <v>3556870.6320719765</v>
      </c>
      <c r="AM7" s="36">
        <f>AA7*((Supuestos!$P$13)+1)</f>
        <v>3585421.3909173971</v>
      </c>
      <c r="AN7" s="36">
        <f>AB7*((Supuestos!$P$13)+1)</f>
        <v>3461253.1583454949</v>
      </c>
      <c r="AO7" s="36">
        <f>AC7*((Supuestos!$P$13)+1)</f>
        <v>4743260.0852208063</v>
      </c>
      <c r="AP7" s="36">
        <f>AD7*((Supuestos!$Q$13)+1)</f>
        <v>3084674.9355967068</v>
      </c>
      <c r="AQ7" s="36">
        <f>AE7*((Supuestos!$Q$13)+1)</f>
        <v>2991769.7419993831</v>
      </c>
      <c r="AR7" s="36">
        <f>AF7*((Supuestos!$Q$13)+1)</f>
        <v>3900000.2607808355</v>
      </c>
      <c r="AS7" s="36">
        <f>AG7*((Supuestos!$Q$13)+1)</f>
        <v>3308213.5102746328</v>
      </c>
      <c r="AT7" s="36">
        <f>AH7*((Supuestos!$Q$13)+1)</f>
        <v>3951383.9015268688</v>
      </c>
      <c r="AU7" s="36">
        <f>AI7*((Supuestos!$Q$13)+1)</f>
        <v>3425779.2878173045</v>
      </c>
      <c r="AV7" s="36">
        <f>AJ7*((Supuestos!$Q$13)+1)</f>
        <v>4032507.7053948957</v>
      </c>
      <c r="AW7" s="36">
        <f>AK7*((Supuestos!$Q$13)+1)</f>
        <v>3657892.2882506242</v>
      </c>
      <c r="AX7" s="36">
        <f>AL7*((Supuestos!$Q$13)+1)</f>
        <v>3734714.1636755755</v>
      </c>
      <c r="AY7" s="36">
        <f>AM7*((Supuestos!$Q$13)+1)</f>
        <v>3764692.4604632673</v>
      </c>
      <c r="AZ7" s="36">
        <f>AN7*((Supuestos!$Q$13)+1)</f>
        <v>3634315.81626277</v>
      </c>
      <c r="BA7" s="36">
        <f>AO7*((Supuestos!$Q$13)+1)</f>
        <v>4980423.0894818464</v>
      </c>
      <c r="BB7" s="36">
        <f>AP7*((Supuestos!$R$13)+1)</f>
        <v>3208061.933020575</v>
      </c>
      <c r="BC7" s="36">
        <f>AQ7*((Supuestos!$R$13)+1)</f>
        <v>3111440.5316793583</v>
      </c>
      <c r="BD7" s="36">
        <f>AR7*((Supuestos!$R$13)+1)</f>
        <v>4056000.2712120689</v>
      </c>
      <c r="BE7" s="36">
        <f>AS7*((Supuestos!$R$13)+1)</f>
        <v>3440542.0506856181</v>
      </c>
      <c r="BF7" s="36">
        <f>AT7*((Supuestos!$R$13)+1)</f>
        <v>4109439.2575879437</v>
      </c>
      <c r="BG7" s="36">
        <f>AU7*((Supuestos!$R$13)+1)</f>
        <v>3562810.4593299967</v>
      </c>
      <c r="BH7" s="36">
        <f>AV7*((Supuestos!$R$13)+1)</f>
        <v>4193808.0136106918</v>
      </c>
      <c r="BI7" s="36">
        <f>AW7*((Supuestos!$R$13)+1)</f>
        <v>3804207.9797806493</v>
      </c>
      <c r="BJ7" s="36">
        <f>AX7*((Supuestos!$R$13)+1)</f>
        <v>3884102.7302225986</v>
      </c>
      <c r="BK7" s="36">
        <f>AY7*((Supuestos!$R$13)+1)</f>
        <v>3915280.1588817979</v>
      </c>
      <c r="BL7" s="36">
        <f>AZ7*((Supuestos!$R$13)+1)</f>
        <v>3779688.4489132809</v>
      </c>
      <c r="BM7" s="36">
        <f>BA7*((Supuestos!$R$13)+1)</f>
        <v>5179640.0130611202</v>
      </c>
      <c r="BN7" s="36">
        <f>BB7*((Supuestos!$S$13)+1)</f>
        <v>3336384.4103413979</v>
      </c>
      <c r="BO7" s="36">
        <f>BC7*((Supuestos!$S$13)+1)</f>
        <v>3235898.1529465327</v>
      </c>
      <c r="BP7" s="36">
        <f>BD7*((Supuestos!$S$13)+1)</f>
        <v>4218240.2820605515</v>
      </c>
      <c r="BQ7" s="36">
        <f>BE7*((Supuestos!$S$13)+1)</f>
        <v>3578163.7327130428</v>
      </c>
      <c r="BR7" s="36">
        <f>BF7*((Supuestos!$S$13)+1)</f>
        <v>4273816.8278914616</v>
      </c>
      <c r="BS7" s="36">
        <f>BG7*((Supuestos!$S$13)+1)</f>
        <v>3705322.8777031968</v>
      </c>
      <c r="BT7" s="36">
        <f>BH7*((Supuestos!$S$13)+1)</f>
        <v>4361560.33415512</v>
      </c>
      <c r="BU7" s="36">
        <f>BI7*((Supuestos!$S$13)+1)</f>
        <v>3956376.2989718756</v>
      </c>
      <c r="BV7" s="36">
        <f>BJ7*((Supuestos!$S$13)+1)</f>
        <v>4039466.8394315029</v>
      </c>
      <c r="BW7" s="36">
        <f>BK7*((Supuestos!$S$13)+1)</f>
        <v>4071891.3652370698</v>
      </c>
      <c r="BX7" s="36">
        <f>BL7*((Supuestos!$S$13)+1)</f>
        <v>3930875.986869812</v>
      </c>
      <c r="BY7" s="36">
        <f>BM7*((Supuestos!$S$13)+1)</f>
        <v>5386825.6135835648</v>
      </c>
      <c r="BZ7" s="36">
        <f>BN7*((Supuestos!$T$13)+1)</f>
        <v>3469839.7867550538</v>
      </c>
      <c r="CA7" s="36">
        <f>BO7*((Supuestos!$T$13)+1)</f>
        <v>3365334.0790643943</v>
      </c>
      <c r="CB7" s="36">
        <f>BP7*((Supuestos!$T$13)+1)</f>
        <v>4386969.8933429737</v>
      </c>
      <c r="CC7" s="36">
        <f>BQ7*((Supuestos!$T$13)+1)</f>
        <v>3721290.2820215644</v>
      </c>
      <c r="CD7" s="36">
        <f>BR7*((Supuestos!$T$13)+1)</f>
        <v>4444769.5010071201</v>
      </c>
      <c r="CE7" s="36">
        <f>BS7*((Supuestos!$T$13)+1)</f>
        <v>3853535.7928113248</v>
      </c>
      <c r="CF7" s="36">
        <f>BT7*((Supuestos!$T$13)+1)</f>
        <v>4536022.747521325</v>
      </c>
      <c r="CG7" s="36">
        <f>BU7*((Supuestos!$T$13)+1)</f>
        <v>4114631.3509307508</v>
      </c>
      <c r="CH7" s="36">
        <f>BV7*((Supuestos!$T$13)+1)</f>
        <v>4201045.5130087631</v>
      </c>
      <c r="CI7" s="36">
        <f>BW7*((Supuestos!$T$13)+1)</f>
        <v>4234767.019846553</v>
      </c>
      <c r="CJ7" s="36">
        <f>BX7*((Supuestos!$T$13)+1)</f>
        <v>4088111.0263446048</v>
      </c>
      <c r="CK7" s="36">
        <f>BY7*((Supuestos!$T$13)+1)</f>
        <v>5602298.6381269079</v>
      </c>
      <c r="CL7" s="36">
        <f>BZ7*((Supuestos!$U$13)+1)</f>
        <v>3608633.3782252562</v>
      </c>
      <c r="CM7" s="36">
        <f>CA7*((Supuestos!$U$13)+1)</f>
        <v>3499947.4422269701</v>
      </c>
      <c r="CN7" s="36">
        <f>CB7*((Supuestos!$U$13)+1)</f>
        <v>4562448.6890766928</v>
      </c>
      <c r="CO7" s="36">
        <f>CC7*((Supuestos!$U$13)+1)</f>
        <v>3870141.8933024271</v>
      </c>
      <c r="CP7" s="36">
        <f>CD7*((Supuestos!$U$13)+1)</f>
        <v>4622560.2810474047</v>
      </c>
      <c r="CQ7" s="36">
        <f>CE7*((Supuestos!$U$13)+1)</f>
        <v>4007677.2245237781</v>
      </c>
      <c r="CR7" s="36">
        <f>CF7*((Supuestos!$U$13)+1)</f>
        <v>4717463.6574221784</v>
      </c>
      <c r="CS7" s="36">
        <f>CG7*((Supuestos!$U$13)+1)</f>
        <v>4279216.6049679806</v>
      </c>
      <c r="CT7" s="36">
        <f>CH7*((Supuestos!$U$13)+1)</f>
        <v>4369087.3335291138</v>
      </c>
      <c r="CU7" s="36">
        <f>CI7*((Supuestos!$U$13)+1)</f>
        <v>4404157.7006404148</v>
      </c>
      <c r="CV7" s="36">
        <f>CJ7*((Supuestos!$U$13)+1)</f>
        <v>4251635.4673983892</v>
      </c>
      <c r="CW7" s="36">
        <f>CK7*((Supuestos!$U$13)+1)</f>
        <v>5826390.5836519841</v>
      </c>
      <c r="CX7" s="36">
        <f>CL7*((Supuestos!$V$13)+1)</f>
        <v>3752978.7133542667</v>
      </c>
      <c r="CY7" s="36">
        <f>CM7*((Supuestos!$V$13)+1)</f>
        <v>3639945.339916049</v>
      </c>
      <c r="CZ7" s="36">
        <f>CN7*((Supuestos!$V$13)+1)</f>
        <v>4744946.6366397608</v>
      </c>
      <c r="DA7" s="36">
        <f>CO7*((Supuestos!$V$13)+1)</f>
        <v>4024947.5690345243</v>
      </c>
      <c r="DB7" s="36">
        <f>CP7*((Supuestos!$V$13)+1)</f>
        <v>4807462.6922893012</v>
      </c>
      <c r="DC7" s="36">
        <f>CQ7*((Supuestos!$V$13)+1)</f>
        <v>4167984.3135047294</v>
      </c>
      <c r="DD7" s="36">
        <f>CR7*((Supuestos!$V$13)+1)</f>
        <v>4906162.2037190655</v>
      </c>
      <c r="DE7" s="36">
        <f>CS7*((Supuestos!$V$13)+1)</f>
        <v>4450385.2691666996</v>
      </c>
      <c r="DF7" s="36">
        <f>CT7*((Supuestos!$V$13)+1)</f>
        <v>4543850.8268702785</v>
      </c>
      <c r="DG7" s="36">
        <f>CU7*((Supuestos!$V$13)+1)</f>
        <v>4580324.008666032</v>
      </c>
      <c r="DH7" s="36">
        <f>CV7*((Supuestos!$V$13)+1)</f>
        <v>4421700.8860943252</v>
      </c>
      <c r="DI7" s="36">
        <f>CW7*((Supuestos!$V$13)+1)</f>
        <v>6059446.2069980633</v>
      </c>
      <c r="DJ7" s="36">
        <f>CX7*((Supuestos!$V$13)+1)</f>
        <v>3903097.8618884375</v>
      </c>
      <c r="DK7" s="36">
        <f>CY7*((Supuestos!$V$13)+1)</f>
        <v>3785543.1535126911</v>
      </c>
      <c r="DL7" s="36">
        <f>CZ7*((Supuestos!$V$13)+1)</f>
        <v>4934744.5021053515</v>
      </c>
      <c r="DM7" s="36">
        <f>DA7*((Supuestos!$V$13)+1)</f>
        <v>4185945.4717959054</v>
      </c>
      <c r="DN7" s="36">
        <f>DB7*((Supuestos!$V$13)+1)</f>
        <v>4999761.1999808736</v>
      </c>
      <c r="DO7" s="36">
        <f>DC7*((Supuestos!$V$13)+1)</f>
        <v>4334703.6860449184</v>
      </c>
      <c r="DP7" s="36">
        <f>DD7*((Supuestos!$V$13)+1)</f>
        <v>5102408.6918678284</v>
      </c>
      <c r="DQ7" s="36">
        <f>DE7*((Supuestos!$V$13)+1)</f>
        <v>4628400.6799333673</v>
      </c>
      <c r="DR7" s="2"/>
      <c r="DS7" s="48">
        <f>SUM(B7:E7)</f>
        <v>12354642.195</v>
      </c>
      <c r="DT7" s="49">
        <f>SUM(F7:Q7)</f>
        <v>36989995.507119998</v>
      </c>
      <c r="DU7" s="49">
        <f>SUM(R7:AC7)</f>
        <v>39764245.170154005</v>
      </c>
      <c r="DV7" s="49">
        <f>SUM(AD7:AO7)</f>
        <v>42348921.106214009</v>
      </c>
      <c r="DW7" s="49">
        <f>SUM(AP7:BA7)</f>
        <v>44466367.161524713</v>
      </c>
      <c r="DX7" s="49">
        <f>SUM(BB7:BM7)</f>
        <v>46245021.8479857</v>
      </c>
      <c r="DY7" s="49">
        <f>SUM(BN7:BY7)</f>
        <v>48094822.721905135</v>
      </c>
      <c r="DZ7" s="49">
        <f>SUM(BZ7:CK7)</f>
        <v>50018615.630781338</v>
      </c>
      <c r="EA7" s="49">
        <f>SUM(CL7:CW7)</f>
        <v>52019360.256012596</v>
      </c>
      <c r="EB7" s="49">
        <f>SUM(CX7:DI7)</f>
        <v>54100134.66625309</v>
      </c>
      <c r="EC7" s="76">
        <f>SUM(DJ7:DQ7)</f>
        <v>35874605.247129373</v>
      </c>
      <c r="ED7" s="43"/>
      <c r="EE7" s="55">
        <f>SUM(DS7:EC7)</f>
        <v>462276731.51007998</v>
      </c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</row>
    <row r="8" spans="1:178" s="2" customFormat="1" ht="18.75" customHeight="1" x14ac:dyDescent="0.25">
      <c r="A8" s="30"/>
      <c r="B8" s="36"/>
      <c r="C8" s="36"/>
      <c r="D8" s="36"/>
      <c r="E8" s="36"/>
      <c r="F8" s="36"/>
      <c r="G8" s="36"/>
      <c r="H8" s="36"/>
      <c r="I8" s="36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49"/>
      <c r="BH8" s="149"/>
      <c r="BI8" s="149"/>
      <c r="BJ8" s="149"/>
      <c r="BK8" s="149"/>
      <c r="BL8" s="149"/>
      <c r="BM8" s="149"/>
      <c r="BN8" s="149"/>
      <c r="BO8" s="149"/>
      <c r="BP8" s="149"/>
      <c r="BQ8" s="149"/>
      <c r="BR8" s="149"/>
      <c r="BS8" s="149"/>
      <c r="BT8" s="149"/>
      <c r="BU8" s="149"/>
      <c r="BV8" s="149"/>
      <c r="BW8" s="149"/>
      <c r="BX8" s="149"/>
      <c r="BY8" s="149"/>
      <c r="BZ8" s="149"/>
      <c r="CA8" s="149"/>
      <c r="CB8" s="149"/>
      <c r="CC8" s="149"/>
      <c r="CD8" s="149"/>
      <c r="CE8" s="149"/>
      <c r="CF8" s="149"/>
      <c r="CG8" s="149"/>
      <c r="CH8" s="149"/>
      <c r="CI8" s="149"/>
      <c r="CJ8" s="149"/>
      <c r="CK8" s="149"/>
      <c r="CL8" s="149"/>
      <c r="CM8" s="149"/>
      <c r="CN8" s="149"/>
      <c r="CO8" s="149"/>
      <c r="CP8" s="149"/>
      <c r="CQ8" s="149"/>
      <c r="CR8" s="149"/>
      <c r="CS8" s="149"/>
      <c r="CT8" s="149"/>
      <c r="CU8" s="149"/>
      <c r="CV8" s="149"/>
      <c r="CW8" s="149"/>
      <c r="CX8" s="149"/>
      <c r="CY8" s="149"/>
      <c r="CZ8" s="149"/>
      <c r="DA8" s="149"/>
      <c r="DB8" s="149"/>
      <c r="DC8" s="149"/>
      <c r="DD8" s="149"/>
      <c r="DE8" s="149"/>
      <c r="DF8" s="149"/>
      <c r="DG8" s="149"/>
      <c r="DH8" s="149"/>
      <c r="DI8" s="149"/>
      <c r="DJ8" s="149"/>
      <c r="DK8" s="149"/>
      <c r="DL8" s="149"/>
      <c r="DM8" s="149"/>
      <c r="DN8" s="149"/>
      <c r="DO8" s="149"/>
      <c r="DP8" s="149"/>
      <c r="DT8" s="147"/>
      <c r="DU8" s="147"/>
      <c r="DV8" s="147"/>
      <c r="DW8" s="147"/>
      <c r="DX8" s="147"/>
      <c r="DY8" s="147"/>
      <c r="DZ8" s="147"/>
      <c r="EA8" s="147"/>
      <c r="EB8" s="147"/>
      <c r="EC8" s="147"/>
      <c r="EE8" s="45"/>
    </row>
    <row r="9" spans="1:178" s="2" customFormat="1" ht="18.75" customHeight="1" thickBot="1" x14ac:dyDescent="0.3">
      <c r="A9" s="30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  <c r="BP9" s="148"/>
      <c r="BQ9" s="148"/>
      <c r="BR9" s="148"/>
      <c r="BS9" s="148"/>
      <c r="BT9" s="148"/>
      <c r="BU9" s="148"/>
      <c r="BV9" s="148"/>
      <c r="BW9" s="148"/>
      <c r="BX9" s="148"/>
      <c r="BY9" s="148"/>
      <c r="BZ9" s="148"/>
      <c r="CA9" s="148"/>
      <c r="CB9" s="148"/>
      <c r="CC9" s="148"/>
      <c r="CD9" s="148"/>
      <c r="CE9" s="148"/>
      <c r="CF9" s="148"/>
      <c r="CG9" s="148"/>
      <c r="CH9" s="148"/>
      <c r="CI9" s="148"/>
      <c r="CJ9" s="148"/>
      <c r="CK9" s="148"/>
      <c r="CL9" s="148"/>
      <c r="CM9" s="148"/>
      <c r="CN9" s="148"/>
      <c r="CO9" s="148"/>
      <c r="CP9" s="148"/>
      <c r="CQ9" s="148"/>
      <c r="CR9" s="148"/>
      <c r="CS9" s="148"/>
      <c r="CT9" s="148"/>
      <c r="CU9" s="148"/>
      <c r="CV9" s="148"/>
      <c r="CW9" s="148"/>
      <c r="CX9" s="148"/>
      <c r="CY9" s="148"/>
      <c r="CZ9" s="148"/>
      <c r="DA9" s="148"/>
      <c r="DB9" s="148"/>
      <c r="DC9" s="148"/>
      <c r="DD9" s="148"/>
      <c r="DE9" s="148"/>
      <c r="DF9" s="148"/>
      <c r="DG9" s="148"/>
      <c r="DH9" s="148"/>
      <c r="DI9" s="148"/>
      <c r="DJ9" s="148"/>
      <c r="DK9" s="148"/>
      <c r="DL9" s="148"/>
      <c r="DM9" s="148"/>
      <c r="DN9" s="148"/>
      <c r="DO9" s="148"/>
      <c r="DP9" s="148"/>
      <c r="EE9" s="45"/>
    </row>
    <row r="10" spans="1:178" s="2" customFormat="1" ht="18.75" customHeight="1" thickBot="1" x14ac:dyDescent="0.3">
      <c r="A10" s="29" t="s">
        <v>27</v>
      </c>
      <c r="B10" s="36">
        <f>B7*Supuestos!$I$21</f>
        <v>1921333.6083480001</v>
      </c>
      <c r="C10" s="36">
        <f>C7*Supuestos!$I$21</f>
        <v>1936756.0226520002</v>
      </c>
      <c r="D10" s="36">
        <f>D7*Supuestos!$I$21</f>
        <v>1869683.4122009999</v>
      </c>
      <c r="E10" s="36">
        <f>E7*Supuestos!$I$21</f>
        <v>2562191.8696440002</v>
      </c>
      <c r="F10" s="36">
        <f>F7*Supuestos!$J$21</f>
        <v>1644826.3815180399</v>
      </c>
      <c r="G10" s="36">
        <f>G7*Supuestos!$J$21</f>
        <v>1595286.9919228901</v>
      </c>
      <c r="H10" s="36">
        <f>H7*Supuestos!$J$21</f>
        <v>2079578.3837166799</v>
      </c>
      <c r="I10" s="36">
        <f>I7*Supuestos!$J$21</f>
        <v>1764022.78068289</v>
      </c>
      <c r="J10" s="36">
        <f>J7*Supuestos!$J$21</f>
        <v>2106977.4353646203</v>
      </c>
      <c r="K10" s="36">
        <f>K7*Supuestos!$J$21</f>
        <v>1826711.814860963</v>
      </c>
      <c r="L10" s="36">
        <f>L7*Supuestos!$J$21</f>
        <v>2150234.6911718398</v>
      </c>
      <c r="M10" s="36">
        <f>M7*Supuestos!$J$21</f>
        <v>1950480.3138364246</v>
      </c>
      <c r="N10" s="36">
        <f>N7*Supuestos!$J$21</f>
        <v>1991443.6730281797</v>
      </c>
      <c r="O10" s="36">
        <f>O7*Supuestos!$J$21</f>
        <v>2007428.8560568201</v>
      </c>
      <c r="P10" s="36">
        <f>P7*Supuestos!$J$21</f>
        <v>1937908.7450590348</v>
      </c>
      <c r="Q10" s="36">
        <f>Q7*Supuestos!$J$21</f>
        <v>2655687.05284554</v>
      </c>
      <c r="R10" s="36">
        <f>R7*Supuestos!$K$21</f>
        <v>1850942.8855670828</v>
      </c>
      <c r="S10" s="36">
        <f>S7*Supuestos!$K$21</f>
        <v>1795195.6153647094</v>
      </c>
      <c r="T10" s="36">
        <f>T7*Supuestos!$K$21</f>
        <v>2340174.536091161</v>
      </c>
      <c r="U10" s="36">
        <f>U7*Supuestos!$K$21</f>
        <v>1985076.0253917091</v>
      </c>
      <c r="V10" s="36">
        <f>V7*Supuestos!$K$21</f>
        <v>2371007.0180411618</v>
      </c>
      <c r="W10" s="36">
        <f>W7*Supuestos!$K$21</f>
        <v>2055620.7486030953</v>
      </c>
      <c r="X10" s="36">
        <f>X7*Supuestos!$K$21</f>
        <v>2419684.9276279681</v>
      </c>
      <c r="Y10" s="36">
        <f>Y7*Supuestos!$K$21</f>
        <v>2194898.9272668627</v>
      </c>
      <c r="Z10" s="36">
        <f>Z7*Supuestos!$K$21</f>
        <v>2240995.4874368981</v>
      </c>
      <c r="AA10" s="36">
        <f>AA7*Supuestos!$K$21</f>
        <v>2258983.8059207266</v>
      </c>
      <c r="AB10" s="36">
        <f>AB7*Supuestos!$K$21</f>
        <v>2180751.9899059413</v>
      </c>
      <c r="AC10" s="36">
        <f>AC7*Supuestos!$K$21</f>
        <v>2988476.5419560201</v>
      </c>
      <c r="AD10" s="36">
        <f>AD7*Supuestos!$L$21</f>
        <v>1971254.173128943</v>
      </c>
      <c r="AE10" s="36">
        <f>AE7*Supuestos!$L$21</f>
        <v>1911883.3303634154</v>
      </c>
      <c r="AF10" s="36">
        <f>AF7*Supuestos!$L$21</f>
        <v>2492285.8809370864</v>
      </c>
      <c r="AG10" s="36">
        <f>AG7*Supuestos!$L$21</f>
        <v>2114105.96704217</v>
      </c>
      <c r="AH10" s="36">
        <f>AH7*Supuestos!$L$21</f>
        <v>2525122.4742138372</v>
      </c>
      <c r="AI10" s="36">
        <f>AI7*Supuestos!$L$21</f>
        <v>2189236.0972622964</v>
      </c>
      <c r="AJ10" s="36">
        <f>AJ7*Supuestos!$L$21</f>
        <v>2576964.447923786</v>
      </c>
      <c r="AK10" s="36">
        <f>AK7*Supuestos!$L$21</f>
        <v>2337567.3575392086</v>
      </c>
      <c r="AL10" s="36">
        <f>AL7*Supuestos!$L$21</f>
        <v>2386660.1941202963</v>
      </c>
      <c r="AM10" s="36">
        <f>AM7*Supuestos!$L$21</f>
        <v>2405817.7533055735</v>
      </c>
      <c r="AN10" s="36">
        <f>AN7*Supuestos!$L$21</f>
        <v>2322500.8692498272</v>
      </c>
      <c r="AO10" s="36">
        <f>AO7*Supuestos!$L$21</f>
        <v>3182727.5171831613</v>
      </c>
      <c r="AP10" s="36">
        <f>AP7*Supuestos!$M$21</f>
        <v>2069816.8817853904</v>
      </c>
      <c r="AQ10" s="36">
        <f>AQ7*Supuestos!$M$21</f>
        <v>2007477.4968815863</v>
      </c>
      <c r="AR10" s="36">
        <f>AR7*Supuestos!$M$21</f>
        <v>2616900.174983941</v>
      </c>
      <c r="AS10" s="36">
        <f>AS7*Supuestos!$M$21</f>
        <v>2219811.2653942788</v>
      </c>
      <c r="AT10" s="36">
        <f>AT7*Supuestos!$M$21</f>
        <v>2651378.5979245291</v>
      </c>
      <c r="AU10" s="36">
        <f>AU7*Supuestos!$M$21</f>
        <v>2298697.9021254117</v>
      </c>
      <c r="AV10" s="36">
        <f>AV7*Supuestos!$M$21</f>
        <v>2705812.6703199754</v>
      </c>
      <c r="AW10" s="36">
        <f>AW7*Supuestos!$M$21</f>
        <v>2454445.725416169</v>
      </c>
      <c r="AX10" s="36">
        <f>AX7*Supuestos!$M$21</f>
        <v>2505993.2038263115</v>
      </c>
      <c r="AY10" s="36">
        <f>AY7*Supuestos!$M$21</f>
        <v>2526108.6409708527</v>
      </c>
      <c r="AZ10" s="36">
        <f>AZ7*Supuestos!$M$21</f>
        <v>2438625.9127123188</v>
      </c>
      <c r="BA10" s="36">
        <f>BA7*Supuestos!$M$21</f>
        <v>3341863.893042319</v>
      </c>
      <c r="BB10" s="36">
        <f>BB7*Supuestos!$N$21</f>
        <v>2152609.5570568061</v>
      </c>
      <c r="BC10" s="36">
        <f>BC7*Supuestos!$N$21</f>
        <v>2087776.5967568497</v>
      </c>
      <c r="BD10" s="36">
        <f>BD7*Supuestos!$N$21</f>
        <v>2721576.1819832982</v>
      </c>
      <c r="BE10" s="36">
        <f>BE7*Supuestos!$N$21</f>
        <v>2308603.7160100499</v>
      </c>
      <c r="BF10" s="36">
        <f>BF7*Supuestos!$N$21</f>
        <v>2757433.7418415104</v>
      </c>
      <c r="BG10" s="36">
        <f>BG7*Supuestos!$N$21</f>
        <v>2390645.8182104281</v>
      </c>
      <c r="BH10" s="36">
        <f>BH7*Supuestos!$N$21</f>
        <v>2814045.1771327741</v>
      </c>
      <c r="BI10" s="36">
        <f>BI7*Supuestos!$N$21</f>
        <v>2552623.5544328159</v>
      </c>
      <c r="BJ10" s="36">
        <f>BJ7*Supuestos!$N$21</f>
        <v>2606232.9319793638</v>
      </c>
      <c r="BK10" s="36">
        <f>BK7*Supuestos!$N$21</f>
        <v>2627152.9866096866</v>
      </c>
      <c r="BL10" s="36">
        <f>BL7*Supuestos!$N$21</f>
        <v>2536170.9492208115</v>
      </c>
      <c r="BM10" s="36">
        <f>BM7*Supuestos!$N$21</f>
        <v>3475538.4487640117</v>
      </c>
      <c r="BN10" s="36">
        <f>BN7*Supuestos!$O$21</f>
        <v>2205350.0952356639</v>
      </c>
      <c r="BO10" s="36">
        <f>BO7*Supuestos!$O$21</f>
        <v>2138928.679097658</v>
      </c>
      <c r="BP10" s="36">
        <f>BP7*Supuestos!$O$21</f>
        <v>2788256.8264420247</v>
      </c>
      <c r="BQ10" s="36">
        <f>BQ7*Supuestos!$O$21</f>
        <v>2365166.2273233212</v>
      </c>
      <c r="BR10" s="36">
        <f>BR7*Supuestos!$O$21</f>
        <v>2824992.923236256</v>
      </c>
      <c r="BS10" s="36">
        <f>BS7*Supuestos!$O$21</f>
        <v>2449218.4221618134</v>
      </c>
      <c r="BT10" s="36">
        <f>BT7*Supuestos!$O$21</f>
        <v>2882991.3808765346</v>
      </c>
      <c r="BU10" s="36">
        <f>BU7*Supuestos!$O$21</f>
        <v>2615164.7336204099</v>
      </c>
      <c r="BV10" s="36">
        <f>BV7*Supuestos!$O$21</f>
        <v>2670087.5808642237</v>
      </c>
      <c r="BW10" s="36">
        <f>BW7*Supuestos!$O$21</f>
        <v>2691520.1924217031</v>
      </c>
      <c r="BX10" s="36">
        <f>BX7*Supuestos!$O$21</f>
        <v>2598309.0273209456</v>
      </c>
      <c r="BY10" s="36">
        <f>BY7*Supuestos!$O$21</f>
        <v>3560691.7305787364</v>
      </c>
      <c r="BZ10" s="36">
        <f>BZ7*Supuestos!$P$21</f>
        <v>2293564.0990450908</v>
      </c>
      <c r="CA10" s="36">
        <f>CA7*Supuestos!$P$21</f>
        <v>2224485.8262615646</v>
      </c>
      <c r="CB10" s="36">
        <f>CB7*Supuestos!$P$21</f>
        <v>2899787.0994997057</v>
      </c>
      <c r="CC10" s="36">
        <f>CC7*Supuestos!$P$21</f>
        <v>2459772.8764162543</v>
      </c>
      <c r="CD10" s="36">
        <f>CD7*Supuestos!$P$21</f>
        <v>2937992.6401657066</v>
      </c>
      <c r="CE10" s="36">
        <f>CE7*Supuestos!$P$21</f>
        <v>2547187.1590482858</v>
      </c>
      <c r="CF10" s="36">
        <f>CF7*Supuestos!$P$21</f>
        <v>2998311.036111596</v>
      </c>
      <c r="CG10" s="36">
        <f>CG7*Supuestos!$P$21</f>
        <v>2719771.3229652266</v>
      </c>
      <c r="CH10" s="36">
        <f>CH7*Supuestos!$P$21</f>
        <v>2776891.0840987926</v>
      </c>
      <c r="CI10" s="36">
        <f>CI7*Supuestos!$P$21</f>
        <v>2799181.0001185718</v>
      </c>
      <c r="CJ10" s="36">
        <f>CJ7*Supuestos!$P$21</f>
        <v>2702241.3884137841</v>
      </c>
      <c r="CK10" s="36">
        <f>CK7*Supuestos!$P$21</f>
        <v>3703119.3998018862</v>
      </c>
      <c r="CL10" s="36">
        <f>CL7*Supuestos!$Q$21</f>
        <v>2428610.2635455974</v>
      </c>
      <c r="CM10" s="36">
        <f>CM7*Supuestos!$Q$21</f>
        <v>2355464.6286187512</v>
      </c>
      <c r="CN10" s="36">
        <f>CN7*Supuestos!$Q$21</f>
        <v>3070527.9677486145</v>
      </c>
      <c r="CO10" s="36">
        <f>CO7*Supuestos!$Q$21</f>
        <v>2604605.4941925337</v>
      </c>
      <c r="CP10" s="36">
        <f>CP7*Supuestos!$Q$21</f>
        <v>3110983.0691449037</v>
      </c>
      <c r="CQ10" s="36">
        <f>CQ7*Supuestos!$Q$21</f>
        <v>2697166.7721045027</v>
      </c>
      <c r="CR10" s="36">
        <f>CR7*Supuestos!$Q$21</f>
        <v>3174853.0414451263</v>
      </c>
      <c r="CS10" s="36">
        <f>CS7*Supuestos!$Q$21</f>
        <v>2879912.7751434511</v>
      </c>
      <c r="CT10" s="36">
        <f>CT7*Supuestos!$Q$21</f>
        <v>2940395.7754650936</v>
      </c>
      <c r="CU10" s="36">
        <f>CU7*Supuestos!$Q$21</f>
        <v>2963998.1325309994</v>
      </c>
      <c r="CV10" s="36">
        <f>CV7*Supuestos!$Q$21</f>
        <v>2861350.669559116</v>
      </c>
      <c r="CW10" s="36">
        <f>CW7*Supuestos!$Q$21</f>
        <v>3921160.8627977856</v>
      </c>
      <c r="CX10" s="36">
        <f>CX7*Supuestos!$R$21</f>
        <v>2525754.6740874215</v>
      </c>
      <c r="CY10" s="36">
        <f>CY7*Supuestos!$R$21</f>
        <v>2449683.213763501</v>
      </c>
      <c r="CZ10" s="36">
        <f>CZ7*Supuestos!$R$21</f>
        <v>3193349.0864585591</v>
      </c>
      <c r="DA10" s="36">
        <f>DA7*Supuestos!$R$21</f>
        <v>2708789.713960235</v>
      </c>
      <c r="DB10" s="36">
        <f>DB7*Supuestos!$R$21</f>
        <v>3235422.3919107001</v>
      </c>
      <c r="DC10" s="36">
        <f>DC7*Supuestos!$R$21</f>
        <v>2805053.442988683</v>
      </c>
      <c r="DD10" s="36">
        <f>DD7*Supuestos!$R$21</f>
        <v>3301847.1631029313</v>
      </c>
      <c r="DE10" s="36">
        <f>DE7*Supuestos!$R$21</f>
        <v>2995109.2861491889</v>
      </c>
      <c r="DF10" s="36">
        <f>DF7*Supuestos!$R$21</f>
        <v>3058011.6064836974</v>
      </c>
      <c r="DG10" s="36">
        <f>DG7*Supuestos!$R$21</f>
        <v>3082558.0578322397</v>
      </c>
      <c r="DH10" s="36">
        <f>DH7*Supuestos!$R$21</f>
        <v>2975804.6963414811</v>
      </c>
      <c r="DI10" s="36">
        <f>DI7*Supuestos!$R$21</f>
        <v>4078007.2973096967</v>
      </c>
      <c r="DJ10" s="36">
        <f>DJ7*Supuestos!$S$21</f>
        <v>2626784.8610509187</v>
      </c>
      <c r="DK10" s="36">
        <f>DK7*Supuestos!$S$21</f>
        <v>2547670.5423140414</v>
      </c>
      <c r="DL10" s="36">
        <f>DL7*Supuestos!$S$21</f>
        <v>3321083.0499169016</v>
      </c>
      <c r="DM10" s="36">
        <f>DM7*Supuestos!$S$21</f>
        <v>2817141.3025186444</v>
      </c>
      <c r="DN10" s="36">
        <f>DN7*Supuestos!$S$21</f>
        <v>3364839.2875871281</v>
      </c>
      <c r="DO10" s="36">
        <f>DO7*Supuestos!$S$21</f>
        <v>2917255.5807082304</v>
      </c>
      <c r="DP10" s="36">
        <f>DP7*Supuestos!$S$21</f>
        <v>3433921.0496270489</v>
      </c>
      <c r="DQ10" s="36">
        <f>DQ7*Supuestos!$S$21</f>
        <v>3114913.6575951562</v>
      </c>
      <c r="DS10" s="78">
        <f>SUM(B10:E10)</f>
        <v>8289964.9128449997</v>
      </c>
      <c r="DT10" s="79">
        <f>SUM(F10:Q10)</f>
        <v>23710587.120063923</v>
      </c>
      <c r="DU10" s="79">
        <f>SUM(R10:AC10)</f>
        <v>26681808.509173337</v>
      </c>
      <c r="DV10" s="79">
        <f>SUM(AD10:AO10)</f>
        <v>28416126.062269602</v>
      </c>
      <c r="DW10" s="79">
        <f>SUM(AP10:BA10)</f>
        <v>29836932.365383081</v>
      </c>
      <c r="DX10" s="79">
        <f>SUM(BB10:BM10)</f>
        <v>31030409.659998409</v>
      </c>
      <c r="DY10" s="79">
        <f>SUM(BN10:BY10)</f>
        <v>31790677.819179289</v>
      </c>
      <c r="DZ10" s="79">
        <f>SUM(BZ10:CK10)</f>
        <v>33062304.931946468</v>
      </c>
      <c r="EA10" s="79">
        <f>SUM(CL10:CW10)</f>
        <v>35009029.452296473</v>
      </c>
      <c r="EB10" s="79">
        <f>SUM(CX10:DI10)</f>
        <v>36409390.630388334</v>
      </c>
      <c r="EC10" s="80">
        <f>SUM(DJ10:DQ10)</f>
        <v>24143609.331318073</v>
      </c>
      <c r="EE10" s="82">
        <f>SUM(DS10:EC10)</f>
        <v>308380840.79486197</v>
      </c>
    </row>
    <row r="11" spans="1:178" s="2" customFormat="1" ht="18.75" customHeight="1" thickBot="1" x14ac:dyDescent="0.3">
      <c r="A11" s="30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EE11" s="45"/>
    </row>
    <row r="12" spans="1:178" s="2" customFormat="1" ht="18.75" customHeight="1" thickBot="1" x14ac:dyDescent="0.3">
      <c r="A12" s="34" t="s">
        <v>29</v>
      </c>
      <c r="B12" s="35">
        <f t="shared" ref="B12:E12" si="0">B7-B10</f>
        <v>942054.77965199971</v>
      </c>
      <c r="C12" s="35">
        <f t="shared" si="0"/>
        <v>949616.58934800001</v>
      </c>
      <c r="D12" s="35">
        <f t="shared" si="0"/>
        <v>916730.01879899995</v>
      </c>
      <c r="E12" s="35">
        <f t="shared" si="0"/>
        <v>1256275.8943559998</v>
      </c>
      <c r="F12" s="35">
        <f t="shared" ref="F12:BQ12" si="1">F7-F10</f>
        <v>921205.41492195986</v>
      </c>
      <c r="G12" s="35">
        <f t="shared" si="1"/>
        <v>893460.26536711003</v>
      </c>
      <c r="H12" s="35">
        <f t="shared" si="1"/>
        <v>1164693.6657633197</v>
      </c>
      <c r="I12" s="35">
        <f t="shared" si="1"/>
        <v>987962.83660710999</v>
      </c>
      <c r="J12" s="35">
        <f t="shared" si="1"/>
        <v>1180038.84445538</v>
      </c>
      <c r="K12" s="35">
        <f t="shared" si="1"/>
        <v>1023072.6076990415</v>
      </c>
      <c r="L12" s="35">
        <f t="shared" si="1"/>
        <v>1204265.6070681601</v>
      </c>
      <c r="M12" s="35">
        <f t="shared" si="1"/>
        <v>1092390.6905885749</v>
      </c>
      <c r="N12" s="35">
        <f t="shared" si="1"/>
        <v>1115332.7279518198</v>
      </c>
      <c r="O12" s="35">
        <f t="shared" si="1"/>
        <v>1124285.42796318</v>
      </c>
      <c r="P12" s="35">
        <f t="shared" si="1"/>
        <v>1085349.8275759649</v>
      </c>
      <c r="Q12" s="35">
        <f t="shared" si="1"/>
        <v>1487350.4710944598</v>
      </c>
      <c r="R12" s="35">
        <f t="shared" si="1"/>
        <v>907541.29560591676</v>
      </c>
      <c r="S12" s="35">
        <f t="shared" si="1"/>
        <v>880207.68622204056</v>
      </c>
      <c r="T12" s="35">
        <f t="shared" si="1"/>
        <v>1147417.9170998386</v>
      </c>
      <c r="U12" s="35">
        <f t="shared" si="1"/>
        <v>973308.51319504064</v>
      </c>
      <c r="V12" s="35">
        <f t="shared" si="1"/>
        <v>1162535.4827653384</v>
      </c>
      <c r="W12" s="35">
        <f t="shared" si="1"/>
        <v>1007897.5056489096</v>
      </c>
      <c r="X12" s="35">
        <f t="shared" si="1"/>
        <v>1186402.8929800317</v>
      </c>
      <c r="Y12" s="35">
        <f t="shared" si="1"/>
        <v>1076187.4024900114</v>
      </c>
      <c r="Z12" s="35">
        <f t="shared" si="1"/>
        <v>1098789.1436166014</v>
      </c>
      <c r="AA12" s="35">
        <f t="shared" si="1"/>
        <v>1107609.0494007734</v>
      </c>
      <c r="AB12" s="35">
        <f t="shared" si="1"/>
        <v>1069250.9756766832</v>
      </c>
      <c r="AC12" s="35">
        <f t="shared" si="1"/>
        <v>1465288.7962794793</v>
      </c>
      <c r="AD12" s="35">
        <f t="shared" si="1"/>
        <v>966531.47982030129</v>
      </c>
      <c r="AE12" s="35">
        <f t="shared" si="1"/>
        <v>937421.18582647317</v>
      </c>
      <c r="AF12" s="35">
        <f t="shared" si="1"/>
        <v>1222000.0817113281</v>
      </c>
      <c r="AG12" s="35">
        <f t="shared" si="1"/>
        <v>1036573.5665527182</v>
      </c>
      <c r="AH12" s="35">
        <f t="shared" si="1"/>
        <v>1238100.2891450855</v>
      </c>
      <c r="AI12" s="35">
        <f t="shared" si="1"/>
        <v>1073410.8435160886</v>
      </c>
      <c r="AJ12" s="35">
        <f t="shared" si="1"/>
        <v>1263519.0810237336</v>
      </c>
      <c r="AK12" s="35">
        <f t="shared" si="1"/>
        <v>1146139.5836518621</v>
      </c>
      <c r="AL12" s="35">
        <f t="shared" si="1"/>
        <v>1170210.4379516803</v>
      </c>
      <c r="AM12" s="35">
        <f t="shared" si="1"/>
        <v>1179603.6376118236</v>
      </c>
      <c r="AN12" s="35">
        <f t="shared" si="1"/>
        <v>1138752.2890956677</v>
      </c>
      <c r="AO12" s="35">
        <f t="shared" si="1"/>
        <v>1560532.568037645</v>
      </c>
      <c r="AP12" s="35">
        <f t="shared" si="1"/>
        <v>1014858.0538113164</v>
      </c>
      <c r="AQ12" s="35">
        <f t="shared" si="1"/>
        <v>984292.24511779682</v>
      </c>
      <c r="AR12" s="35">
        <f t="shared" si="1"/>
        <v>1283100.0857968945</v>
      </c>
      <c r="AS12" s="35">
        <f t="shared" si="1"/>
        <v>1088402.244880354</v>
      </c>
      <c r="AT12" s="35">
        <f t="shared" si="1"/>
        <v>1300005.3036023397</v>
      </c>
      <c r="AU12" s="35">
        <f t="shared" si="1"/>
        <v>1127081.3856918928</v>
      </c>
      <c r="AV12" s="35">
        <f t="shared" si="1"/>
        <v>1326695.0350749204</v>
      </c>
      <c r="AW12" s="35">
        <f t="shared" si="1"/>
        <v>1203446.5628344552</v>
      </c>
      <c r="AX12" s="35">
        <f t="shared" si="1"/>
        <v>1228720.959849264</v>
      </c>
      <c r="AY12" s="35">
        <f t="shared" si="1"/>
        <v>1238583.8194924146</v>
      </c>
      <c r="AZ12" s="35">
        <f t="shared" si="1"/>
        <v>1195689.9035504512</v>
      </c>
      <c r="BA12" s="35">
        <f t="shared" si="1"/>
        <v>1638559.1964395274</v>
      </c>
      <c r="BB12" s="35">
        <f t="shared" si="1"/>
        <v>1055452.3759637689</v>
      </c>
      <c r="BC12" s="35">
        <f t="shared" si="1"/>
        <v>1023663.9349225087</v>
      </c>
      <c r="BD12" s="35">
        <f t="shared" si="1"/>
        <v>1334424.0892287707</v>
      </c>
      <c r="BE12" s="35">
        <f t="shared" si="1"/>
        <v>1131938.3346755682</v>
      </c>
      <c r="BF12" s="35">
        <f t="shared" si="1"/>
        <v>1352005.5157464333</v>
      </c>
      <c r="BG12" s="35">
        <f t="shared" si="1"/>
        <v>1172164.6411195686</v>
      </c>
      <c r="BH12" s="35">
        <f t="shared" si="1"/>
        <v>1379762.8364779176</v>
      </c>
      <c r="BI12" s="35">
        <f t="shared" si="1"/>
        <v>1251584.4253478334</v>
      </c>
      <c r="BJ12" s="35">
        <f t="shared" si="1"/>
        <v>1277869.7982432349</v>
      </c>
      <c r="BK12" s="35">
        <f t="shared" si="1"/>
        <v>1288127.1722721113</v>
      </c>
      <c r="BL12" s="35">
        <f t="shared" si="1"/>
        <v>1243517.4996924694</v>
      </c>
      <c r="BM12" s="35">
        <f t="shared" si="1"/>
        <v>1704101.5642971084</v>
      </c>
      <c r="BN12" s="35">
        <f t="shared" si="1"/>
        <v>1131034.3151057339</v>
      </c>
      <c r="BO12" s="35">
        <f t="shared" si="1"/>
        <v>1096969.4738488747</v>
      </c>
      <c r="BP12" s="35">
        <f t="shared" si="1"/>
        <v>1429983.4556185268</v>
      </c>
      <c r="BQ12" s="35">
        <f t="shared" si="1"/>
        <v>1212997.5053897216</v>
      </c>
      <c r="BR12" s="35">
        <f t="shared" ref="BR12:DM12" si="2">BR7-BR10</f>
        <v>1448823.9046552056</v>
      </c>
      <c r="BS12" s="35">
        <f t="shared" si="2"/>
        <v>1256104.4555413835</v>
      </c>
      <c r="BT12" s="35">
        <f t="shared" si="2"/>
        <v>1478568.9532785853</v>
      </c>
      <c r="BU12" s="35">
        <f t="shared" si="2"/>
        <v>1341211.5653514657</v>
      </c>
      <c r="BV12" s="35">
        <f t="shared" si="2"/>
        <v>1369379.2585672792</v>
      </c>
      <c r="BW12" s="35">
        <f t="shared" si="2"/>
        <v>1380371.1728153666</v>
      </c>
      <c r="BX12" s="35">
        <f t="shared" si="2"/>
        <v>1332566.9595488664</v>
      </c>
      <c r="BY12" s="35">
        <f t="shared" si="2"/>
        <v>1826133.8830048284</v>
      </c>
      <c r="BZ12" s="35">
        <f t="shared" si="2"/>
        <v>1176275.6877099629</v>
      </c>
      <c r="CA12" s="35">
        <f t="shared" si="2"/>
        <v>1140848.2528028297</v>
      </c>
      <c r="CB12" s="35">
        <f t="shared" si="2"/>
        <v>1487182.793843268</v>
      </c>
      <c r="CC12" s="35">
        <f t="shared" si="2"/>
        <v>1261517.4056053101</v>
      </c>
      <c r="CD12" s="35">
        <f t="shared" si="2"/>
        <v>1506776.8608414135</v>
      </c>
      <c r="CE12" s="35">
        <f t="shared" si="2"/>
        <v>1306348.633763039</v>
      </c>
      <c r="CF12" s="35">
        <f t="shared" si="2"/>
        <v>1537711.711409729</v>
      </c>
      <c r="CG12" s="35">
        <f t="shared" si="2"/>
        <v>1394860.0279655242</v>
      </c>
      <c r="CH12" s="35">
        <f t="shared" si="2"/>
        <v>1424154.4289099704</v>
      </c>
      <c r="CI12" s="35">
        <f t="shared" si="2"/>
        <v>1435586.0197279812</v>
      </c>
      <c r="CJ12" s="35">
        <f t="shared" si="2"/>
        <v>1385869.6379308207</v>
      </c>
      <c r="CK12" s="35">
        <f t="shared" si="2"/>
        <v>1899179.2383250217</v>
      </c>
      <c r="CL12" s="35">
        <f t="shared" si="2"/>
        <v>1180023.1146796588</v>
      </c>
      <c r="CM12" s="35">
        <f t="shared" si="2"/>
        <v>1144482.8136082189</v>
      </c>
      <c r="CN12" s="35">
        <f t="shared" si="2"/>
        <v>1491920.7213280783</v>
      </c>
      <c r="CO12" s="35">
        <f t="shared" si="2"/>
        <v>1265536.3991098935</v>
      </c>
      <c r="CP12" s="35">
        <f t="shared" si="2"/>
        <v>1511577.2119025011</v>
      </c>
      <c r="CQ12" s="35">
        <f t="shared" si="2"/>
        <v>1310510.4524192754</v>
      </c>
      <c r="CR12" s="35">
        <f t="shared" si="2"/>
        <v>1542610.6159770521</v>
      </c>
      <c r="CS12" s="35">
        <f t="shared" si="2"/>
        <v>1399303.8298245296</v>
      </c>
      <c r="CT12" s="35">
        <f t="shared" si="2"/>
        <v>1428691.5580640202</v>
      </c>
      <c r="CU12" s="35">
        <f t="shared" si="2"/>
        <v>1440159.5681094155</v>
      </c>
      <c r="CV12" s="35">
        <f t="shared" si="2"/>
        <v>1390284.7978392732</v>
      </c>
      <c r="CW12" s="35">
        <f t="shared" si="2"/>
        <v>1905229.7208541986</v>
      </c>
      <c r="CX12" s="35">
        <f t="shared" si="2"/>
        <v>1227224.0392668452</v>
      </c>
      <c r="CY12" s="35">
        <f t="shared" si="2"/>
        <v>1190262.126152548</v>
      </c>
      <c r="CZ12" s="35">
        <f t="shared" si="2"/>
        <v>1551597.5501812017</v>
      </c>
      <c r="DA12" s="35">
        <f t="shared" si="2"/>
        <v>1316157.8550742893</v>
      </c>
      <c r="DB12" s="35">
        <f t="shared" si="2"/>
        <v>1572040.3003786011</v>
      </c>
      <c r="DC12" s="35">
        <f t="shared" si="2"/>
        <v>1362930.8705160464</v>
      </c>
      <c r="DD12" s="35">
        <f t="shared" si="2"/>
        <v>1604315.0406161342</v>
      </c>
      <c r="DE12" s="35">
        <f t="shared" si="2"/>
        <v>1455275.9830175107</v>
      </c>
      <c r="DF12" s="35">
        <f t="shared" si="2"/>
        <v>1485839.220386581</v>
      </c>
      <c r="DG12" s="35">
        <f t="shared" si="2"/>
        <v>1497765.9508337923</v>
      </c>
      <c r="DH12" s="35">
        <f t="shared" si="2"/>
        <v>1445896.1897528442</v>
      </c>
      <c r="DI12" s="35">
        <f t="shared" si="2"/>
        <v>1981438.9096883666</v>
      </c>
      <c r="DJ12" s="35">
        <f t="shared" si="2"/>
        <v>1276313.0008375188</v>
      </c>
      <c r="DK12" s="35">
        <f t="shared" si="2"/>
        <v>1237872.6111986497</v>
      </c>
      <c r="DL12" s="35">
        <f t="shared" si="2"/>
        <v>1613661.4521884499</v>
      </c>
      <c r="DM12" s="35">
        <f t="shared" si="2"/>
        <v>1368804.169277261</v>
      </c>
      <c r="DN12" s="35">
        <f>DN7-DN10</f>
        <v>1634921.9123937455</v>
      </c>
      <c r="DO12" s="35">
        <f t="shared" ref="DO12:DQ12" si="3">DO7-DO10</f>
        <v>1417448.105336688</v>
      </c>
      <c r="DP12" s="35">
        <f t="shared" si="3"/>
        <v>1668487.6422407795</v>
      </c>
      <c r="DQ12" s="35">
        <f t="shared" si="3"/>
        <v>1513487.0223382111</v>
      </c>
      <c r="DS12" s="48">
        <f>DS7-DS10</f>
        <v>4064677.2821550006</v>
      </c>
      <c r="DT12" s="49">
        <f t="shared" ref="DT12:EC12" si="4">DT7-DT10</f>
        <v>13279408.387056075</v>
      </c>
      <c r="DU12" s="49">
        <f t="shared" si="4"/>
        <v>13082436.660980668</v>
      </c>
      <c r="DV12" s="49">
        <f t="shared" si="4"/>
        <v>13932795.043944407</v>
      </c>
      <c r="DW12" s="49">
        <f t="shared" si="4"/>
        <v>14629434.796141632</v>
      </c>
      <c r="DX12" s="49">
        <f t="shared" si="4"/>
        <v>15214612.18798729</v>
      </c>
      <c r="DY12" s="49">
        <f t="shared" si="4"/>
        <v>16304144.902725846</v>
      </c>
      <c r="DZ12" s="49">
        <f t="shared" si="4"/>
        <v>16956310.69883487</v>
      </c>
      <c r="EA12" s="49">
        <f t="shared" si="4"/>
        <v>17010330.803716123</v>
      </c>
      <c r="EB12" s="49">
        <f t="shared" si="4"/>
        <v>17690744.035864756</v>
      </c>
      <c r="EC12" s="76">
        <f t="shared" si="4"/>
        <v>11730995.9158113</v>
      </c>
      <c r="EE12" s="55">
        <f>SUM(DS12:EC12)</f>
        <v>153895890.71521795</v>
      </c>
    </row>
    <row r="13" spans="1:178" s="2" customFormat="1" ht="18.75" customHeight="1" x14ac:dyDescent="0.2">
      <c r="A13" s="40" t="s">
        <v>61</v>
      </c>
      <c r="B13" s="93">
        <f t="shared" ref="B13:E13" si="5">B12/B7</f>
        <v>0.3289999999999999</v>
      </c>
      <c r="C13" s="93">
        <f t="shared" si="5"/>
        <v>0.32899999999999996</v>
      </c>
      <c r="D13" s="93">
        <f t="shared" si="5"/>
        <v>0.32900000000000001</v>
      </c>
      <c r="E13" s="93">
        <f t="shared" si="5"/>
        <v>0.32899999999999996</v>
      </c>
      <c r="F13" s="93">
        <f t="shared" ref="F13:BQ13" si="6">F12/F7</f>
        <v>0.35899999999999999</v>
      </c>
      <c r="G13" s="93">
        <f t="shared" si="6"/>
        <v>0.35899999999999999</v>
      </c>
      <c r="H13" s="93">
        <f t="shared" si="6"/>
        <v>0.35899999999999993</v>
      </c>
      <c r="I13" s="93">
        <f t="shared" si="6"/>
        <v>0.35899999999999999</v>
      </c>
      <c r="J13" s="93">
        <f t="shared" si="6"/>
        <v>0.35899999999999999</v>
      </c>
      <c r="K13" s="93">
        <f t="shared" si="6"/>
        <v>0.35899999999999993</v>
      </c>
      <c r="L13" s="93">
        <f t="shared" si="6"/>
        <v>0.35900000000000004</v>
      </c>
      <c r="M13" s="93">
        <f t="shared" si="6"/>
        <v>0.35900000000000004</v>
      </c>
      <c r="N13" s="93">
        <f t="shared" si="6"/>
        <v>0.35899999999999999</v>
      </c>
      <c r="O13" s="93">
        <f t="shared" si="6"/>
        <v>0.35899999999999999</v>
      </c>
      <c r="P13" s="93">
        <f t="shared" si="6"/>
        <v>0.35899999999999999</v>
      </c>
      <c r="Q13" s="93">
        <f t="shared" si="6"/>
        <v>0.35899999999999999</v>
      </c>
      <c r="R13" s="93">
        <f t="shared" si="6"/>
        <v>0.32899999999999996</v>
      </c>
      <c r="S13" s="93">
        <f t="shared" si="6"/>
        <v>0.32899999999999996</v>
      </c>
      <c r="T13" s="93">
        <f t="shared" si="6"/>
        <v>0.3289999999999999</v>
      </c>
      <c r="U13" s="93">
        <f t="shared" si="6"/>
        <v>0.32900000000000001</v>
      </c>
      <c r="V13" s="93">
        <f t="shared" si="6"/>
        <v>0.32899999999999996</v>
      </c>
      <c r="W13" s="93">
        <f t="shared" si="6"/>
        <v>0.32900000000000001</v>
      </c>
      <c r="X13" s="93">
        <f t="shared" si="6"/>
        <v>0.3289999999999999</v>
      </c>
      <c r="Y13" s="93">
        <f t="shared" si="6"/>
        <v>0.32899999999999996</v>
      </c>
      <c r="Z13" s="93">
        <f t="shared" si="6"/>
        <v>0.32900000000000001</v>
      </c>
      <c r="AA13" s="93">
        <f t="shared" si="6"/>
        <v>0.32899999999999996</v>
      </c>
      <c r="AB13" s="93">
        <f t="shared" si="6"/>
        <v>0.3289999999999999</v>
      </c>
      <c r="AC13" s="93">
        <f t="shared" si="6"/>
        <v>0.32900000000000001</v>
      </c>
      <c r="AD13" s="93">
        <f t="shared" si="6"/>
        <v>0.32899999999999996</v>
      </c>
      <c r="AE13" s="93">
        <f t="shared" si="6"/>
        <v>0.32899999999999996</v>
      </c>
      <c r="AF13" s="93">
        <f t="shared" si="6"/>
        <v>0.3289999999999999</v>
      </c>
      <c r="AG13" s="93">
        <f t="shared" si="6"/>
        <v>0.32900000000000001</v>
      </c>
      <c r="AH13" s="93">
        <f t="shared" si="6"/>
        <v>0.32899999999999996</v>
      </c>
      <c r="AI13" s="93">
        <f t="shared" si="6"/>
        <v>0.32899999999999996</v>
      </c>
      <c r="AJ13" s="93">
        <f t="shared" si="6"/>
        <v>0.3289999999999999</v>
      </c>
      <c r="AK13" s="93">
        <f t="shared" si="6"/>
        <v>0.32899999999999996</v>
      </c>
      <c r="AL13" s="93">
        <f t="shared" si="6"/>
        <v>0.32900000000000001</v>
      </c>
      <c r="AM13" s="93">
        <f t="shared" si="6"/>
        <v>0.32900000000000001</v>
      </c>
      <c r="AN13" s="93">
        <f t="shared" si="6"/>
        <v>0.32899999999999996</v>
      </c>
      <c r="AO13" s="93">
        <f t="shared" si="6"/>
        <v>0.32899999999999996</v>
      </c>
      <c r="AP13" s="93">
        <f t="shared" si="6"/>
        <v>0.32899999999999996</v>
      </c>
      <c r="AQ13" s="93">
        <f t="shared" si="6"/>
        <v>0.3289999999999999</v>
      </c>
      <c r="AR13" s="93">
        <f t="shared" si="6"/>
        <v>0.3289999999999999</v>
      </c>
      <c r="AS13" s="93">
        <f t="shared" si="6"/>
        <v>0.32899999999999996</v>
      </c>
      <c r="AT13" s="93">
        <f t="shared" si="6"/>
        <v>0.32899999999999996</v>
      </c>
      <c r="AU13" s="93">
        <f t="shared" si="6"/>
        <v>0.3289999999999999</v>
      </c>
      <c r="AV13" s="93">
        <f t="shared" si="6"/>
        <v>0.3289999999999999</v>
      </c>
      <c r="AW13" s="93">
        <f t="shared" si="6"/>
        <v>0.32899999999999996</v>
      </c>
      <c r="AX13" s="93">
        <f t="shared" si="6"/>
        <v>0.3289999999999999</v>
      </c>
      <c r="AY13" s="93">
        <f t="shared" si="6"/>
        <v>0.3289999999999999</v>
      </c>
      <c r="AZ13" s="93">
        <f t="shared" si="6"/>
        <v>0.32899999999999996</v>
      </c>
      <c r="BA13" s="93">
        <f t="shared" si="6"/>
        <v>0.32900000000000001</v>
      </c>
      <c r="BB13" s="93">
        <f t="shared" si="6"/>
        <v>0.3289999999999999</v>
      </c>
      <c r="BC13" s="93">
        <f t="shared" si="6"/>
        <v>0.3289999999999999</v>
      </c>
      <c r="BD13" s="93">
        <f t="shared" si="6"/>
        <v>0.32900000000000001</v>
      </c>
      <c r="BE13" s="93">
        <f t="shared" si="6"/>
        <v>0.32899999999999996</v>
      </c>
      <c r="BF13" s="93">
        <f t="shared" si="6"/>
        <v>0.32899999999999996</v>
      </c>
      <c r="BG13" s="93">
        <f t="shared" si="6"/>
        <v>0.3289999999999999</v>
      </c>
      <c r="BH13" s="93">
        <f t="shared" si="6"/>
        <v>0.32900000000000001</v>
      </c>
      <c r="BI13" s="93">
        <f t="shared" si="6"/>
        <v>0.32899999999999996</v>
      </c>
      <c r="BJ13" s="93">
        <f t="shared" si="6"/>
        <v>0.32899999999999996</v>
      </c>
      <c r="BK13" s="93">
        <f t="shared" si="6"/>
        <v>0.32899999999999996</v>
      </c>
      <c r="BL13" s="93">
        <f t="shared" si="6"/>
        <v>0.32900000000000001</v>
      </c>
      <c r="BM13" s="93">
        <f t="shared" si="6"/>
        <v>0.32899999999999996</v>
      </c>
      <c r="BN13" s="93">
        <f t="shared" si="6"/>
        <v>0.33900000000000002</v>
      </c>
      <c r="BO13" s="93">
        <f t="shared" si="6"/>
        <v>0.33900000000000002</v>
      </c>
      <c r="BP13" s="93">
        <f t="shared" si="6"/>
        <v>0.33899999999999997</v>
      </c>
      <c r="BQ13" s="93">
        <f t="shared" si="6"/>
        <v>0.33900000000000002</v>
      </c>
      <c r="BR13" s="93">
        <f t="shared" ref="BR13:DN13" si="7">BR12/BR7</f>
        <v>0.33900000000000002</v>
      </c>
      <c r="BS13" s="93">
        <f t="shared" si="7"/>
        <v>0.33899999999999991</v>
      </c>
      <c r="BT13" s="93">
        <f t="shared" si="7"/>
        <v>0.33899999999999991</v>
      </c>
      <c r="BU13" s="93">
        <f t="shared" si="7"/>
        <v>0.33899999999999997</v>
      </c>
      <c r="BV13" s="93">
        <f t="shared" si="7"/>
        <v>0.33899999999999991</v>
      </c>
      <c r="BW13" s="93">
        <f t="shared" si="7"/>
        <v>0.33900000000000002</v>
      </c>
      <c r="BX13" s="93">
        <f t="shared" si="7"/>
        <v>0.33900000000000002</v>
      </c>
      <c r="BY13" s="93">
        <f t="shared" si="7"/>
        <v>0.33899999999999997</v>
      </c>
      <c r="BZ13" s="93">
        <f t="shared" si="7"/>
        <v>0.33899999999999991</v>
      </c>
      <c r="CA13" s="93">
        <f t="shared" si="7"/>
        <v>0.33900000000000002</v>
      </c>
      <c r="CB13" s="93">
        <f t="shared" si="7"/>
        <v>0.33899999999999997</v>
      </c>
      <c r="CC13" s="93">
        <f t="shared" si="7"/>
        <v>0.33899999999999991</v>
      </c>
      <c r="CD13" s="93">
        <f t="shared" si="7"/>
        <v>0.33899999999999997</v>
      </c>
      <c r="CE13" s="93">
        <f t="shared" si="7"/>
        <v>0.33899999999999997</v>
      </c>
      <c r="CF13" s="93">
        <f t="shared" si="7"/>
        <v>0.33899999999999997</v>
      </c>
      <c r="CG13" s="93">
        <f t="shared" si="7"/>
        <v>0.33899999999999991</v>
      </c>
      <c r="CH13" s="93">
        <f t="shared" si="7"/>
        <v>0.33899999999999997</v>
      </c>
      <c r="CI13" s="93">
        <f t="shared" si="7"/>
        <v>0.33899999999999991</v>
      </c>
      <c r="CJ13" s="93">
        <f t="shared" si="7"/>
        <v>0.33899999999999991</v>
      </c>
      <c r="CK13" s="93">
        <f t="shared" si="7"/>
        <v>0.33899999999999997</v>
      </c>
      <c r="CL13" s="93">
        <f t="shared" si="7"/>
        <v>0.32700000000000001</v>
      </c>
      <c r="CM13" s="93">
        <f t="shared" si="7"/>
        <v>0.3269999999999999</v>
      </c>
      <c r="CN13" s="93">
        <f t="shared" si="7"/>
        <v>0.32699999999999996</v>
      </c>
      <c r="CO13" s="93">
        <f t="shared" si="7"/>
        <v>0.32699999999999996</v>
      </c>
      <c r="CP13" s="93">
        <f t="shared" si="7"/>
        <v>0.32699999999999996</v>
      </c>
      <c r="CQ13" s="93">
        <f t="shared" si="7"/>
        <v>0.32700000000000001</v>
      </c>
      <c r="CR13" s="93">
        <f t="shared" si="7"/>
        <v>0.32699999999999996</v>
      </c>
      <c r="CS13" s="93">
        <f t="shared" si="7"/>
        <v>0.32699999999999996</v>
      </c>
      <c r="CT13" s="93">
        <f t="shared" si="7"/>
        <v>0.32700000000000001</v>
      </c>
      <c r="CU13" s="93">
        <f t="shared" si="7"/>
        <v>0.32699999999999996</v>
      </c>
      <c r="CV13" s="93">
        <f t="shared" si="7"/>
        <v>0.32700000000000001</v>
      </c>
      <c r="CW13" s="93">
        <f t="shared" si="7"/>
        <v>0.32699999999999996</v>
      </c>
      <c r="CX13" s="93">
        <f t="shared" si="7"/>
        <v>0.32700000000000001</v>
      </c>
      <c r="CY13" s="93">
        <f t="shared" si="7"/>
        <v>0.32700000000000001</v>
      </c>
      <c r="CZ13" s="93">
        <f t="shared" si="7"/>
        <v>0.32699999999999996</v>
      </c>
      <c r="DA13" s="93">
        <f t="shared" si="7"/>
        <v>0.32699999999999996</v>
      </c>
      <c r="DB13" s="93">
        <f t="shared" si="7"/>
        <v>0.3269999999999999</v>
      </c>
      <c r="DC13" s="93">
        <f t="shared" si="7"/>
        <v>0.32699999999999996</v>
      </c>
      <c r="DD13" s="93">
        <f t="shared" si="7"/>
        <v>0.32699999999999996</v>
      </c>
      <c r="DE13" s="93">
        <f t="shared" si="7"/>
        <v>0.32700000000000001</v>
      </c>
      <c r="DF13" s="93">
        <f t="shared" si="7"/>
        <v>0.32700000000000001</v>
      </c>
      <c r="DG13" s="93">
        <f t="shared" si="7"/>
        <v>0.32699999999999996</v>
      </c>
      <c r="DH13" s="93">
        <f t="shared" si="7"/>
        <v>0.32699999999999996</v>
      </c>
      <c r="DI13" s="93">
        <f t="shared" si="7"/>
        <v>0.32699999999999996</v>
      </c>
      <c r="DJ13" s="93">
        <f t="shared" si="7"/>
        <v>0.32699999999999996</v>
      </c>
      <c r="DK13" s="93">
        <f t="shared" si="7"/>
        <v>0.32699999999999996</v>
      </c>
      <c r="DL13" s="93">
        <f t="shared" si="7"/>
        <v>0.32700000000000001</v>
      </c>
      <c r="DM13" s="93">
        <f t="shared" si="7"/>
        <v>0.32700000000000001</v>
      </c>
      <c r="DN13" s="93">
        <f t="shared" si="7"/>
        <v>0.32699999999999996</v>
      </c>
      <c r="DO13" s="93">
        <f t="shared" ref="DO13:DQ13" si="8">DO12/DO7</f>
        <v>0.3269999999999999</v>
      </c>
      <c r="DP13" s="93">
        <f t="shared" si="8"/>
        <v>0.3269999999999999</v>
      </c>
      <c r="DQ13" s="93">
        <f t="shared" si="8"/>
        <v>0.32700000000000001</v>
      </c>
      <c r="DS13" s="93">
        <f t="shared" ref="DS13:EC13" si="9">DS12/DS7</f>
        <v>0.32900000000000001</v>
      </c>
      <c r="DT13" s="93">
        <f t="shared" si="9"/>
        <v>0.35899999999999987</v>
      </c>
      <c r="DU13" s="93">
        <f t="shared" si="9"/>
        <v>0.32900000000000001</v>
      </c>
      <c r="DV13" s="93">
        <f t="shared" si="9"/>
        <v>0.32899999999999996</v>
      </c>
      <c r="DW13" s="93">
        <f t="shared" si="9"/>
        <v>0.32900000000000001</v>
      </c>
      <c r="DX13" s="93">
        <f t="shared" si="9"/>
        <v>0.3289999999999999</v>
      </c>
      <c r="DY13" s="93">
        <f t="shared" si="9"/>
        <v>0.33900000000000008</v>
      </c>
      <c r="DZ13" s="93">
        <f t="shared" si="9"/>
        <v>0.33899999999999991</v>
      </c>
      <c r="EA13" s="93">
        <f t="shared" si="9"/>
        <v>0.32700000000000007</v>
      </c>
      <c r="EB13" s="93">
        <f t="shared" si="9"/>
        <v>0.3269999999999999</v>
      </c>
      <c r="EC13" s="93">
        <f t="shared" si="9"/>
        <v>0.32699999999999985</v>
      </c>
      <c r="EE13" s="253">
        <f>AVERAGE(DS13:EC13)</f>
        <v>0.33299999999999996</v>
      </c>
    </row>
    <row r="14" spans="1:178" s="2" customFormat="1" ht="18.75" customHeight="1" x14ac:dyDescent="0.25">
      <c r="A14" s="30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EE14" s="45"/>
    </row>
    <row r="15" spans="1:178" s="2" customFormat="1" ht="18.75" customHeight="1" x14ac:dyDescent="0.25">
      <c r="A15" s="30" t="s">
        <v>28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EE15" s="45"/>
    </row>
    <row r="16" spans="1:178" s="2" customFormat="1" ht="18.75" customHeight="1" x14ac:dyDescent="0.25">
      <c r="A16" s="30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EE16" s="45"/>
    </row>
    <row r="17" spans="1:178" s="2" customFormat="1" ht="18.75" customHeight="1" x14ac:dyDescent="0.25">
      <c r="A17" s="29" t="s">
        <v>2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EE17" s="45"/>
    </row>
    <row r="18" spans="1:178" s="2" customFormat="1" ht="18.75" customHeight="1" thickBot="1" x14ac:dyDescent="0.3">
      <c r="A18" s="30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EE18" s="45"/>
    </row>
    <row r="19" spans="1:178" s="2" customFormat="1" ht="18.75" customHeight="1" x14ac:dyDescent="0.25">
      <c r="A19" s="31" t="s">
        <v>31</v>
      </c>
      <c r="B19" s="36">
        <f>B7*Supuestos!$I$22</f>
        <v>507892.94060379098</v>
      </c>
      <c r="C19" s="36">
        <f>C7*Supuestos!$I$22</f>
        <v>511969.76272257109</v>
      </c>
      <c r="D19" s="36">
        <f>D7*Supuestos!$I$22</f>
        <v>494239.52305574849</v>
      </c>
      <c r="E19" s="36">
        <f>E7*Supuestos!$I$22</f>
        <v>677299.95322546607</v>
      </c>
      <c r="F19" s="36">
        <f>F7*Supuestos!$J$22</f>
        <v>455149.37485900708</v>
      </c>
      <c r="G19" s="36">
        <f>G7*Supuestos!$J$22</f>
        <v>441441.0452392454</v>
      </c>
      <c r="H19" s="36">
        <f>H7*Supuestos!$J$22</f>
        <v>575452.10361071175</v>
      </c>
      <c r="I19" s="36">
        <f>I7*Supuestos!$J$22</f>
        <v>488132.89650902821</v>
      </c>
      <c r="J19" s="36">
        <f>J7*Supuestos!$J$22</f>
        <v>583033.85288797005</v>
      </c>
      <c r="K19" s="36">
        <f>K7*Supuestos!$J$22</f>
        <v>505479.93996435712</v>
      </c>
      <c r="L19" s="36">
        <f>L7*Supuestos!$J$22</f>
        <v>595003.81711033452</v>
      </c>
      <c r="M19" s="36">
        <f>M7*Supuestos!$J$22</f>
        <v>539728.63366777904</v>
      </c>
      <c r="N19" s="36">
        <f>N7*Supuestos!$J$22</f>
        <v>551063.84055511316</v>
      </c>
      <c r="O19" s="36">
        <f>O7*Supuestos!$J$22</f>
        <v>555487.19255398959</v>
      </c>
      <c r="P19" s="36">
        <f>P7*Supuestos!$J$22</f>
        <v>536249.88251548714</v>
      </c>
      <c r="Q19" s="36">
        <f>Q7*Supuestos!$J$22</f>
        <v>734870.44924963068</v>
      </c>
      <c r="R19" s="37">
        <f>R7*Supuestos!$K$22</f>
        <v>489285.57797343261</v>
      </c>
      <c r="S19" s="37">
        <f>S7*Supuestos!$K$22</f>
        <v>474549.12363218877</v>
      </c>
      <c r="T19" s="37">
        <f>T7*Supuestos!$K$22</f>
        <v>618611.01138151507</v>
      </c>
      <c r="U19" s="37">
        <f>U7*Supuestos!$K$22</f>
        <v>524742.86374720535</v>
      </c>
      <c r="V19" s="37">
        <f>V7*Supuestos!$K$22</f>
        <v>626761.3918545678</v>
      </c>
      <c r="W19" s="37">
        <f>W7*Supuestos!$K$22</f>
        <v>543390.9354616839</v>
      </c>
      <c r="X19" s="37">
        <f>X7*Supuestos!$K$22</f>
        <v>639629.10339360964</v>
      </c>
      <c r="Y19" s="37">
        <f>Y7*Supuestos!$K$22</f>
        <v>580208.28119286243</v>
      </c>
      <c r="Z19" s="37">
        <f>Z7*Supuestos!$K$22</f>
        <v>592393.62859674671</v>
      </c>
      <c r="AA19" s="37">
        <f>AA7*Supuestos!$K$22</f>
        <v>597148.73199553881</v>
      </c>
      <c r="AB19" s="37">
        <f>AB7*Supuestos!$K$22</f>
        <v>576468.62370414857</v>
      </c>
      <c r="AC19" s="37">
        <f>AC7*Supuestos!$K$22</f>
        <v>789985.73294335289</v>
      </c>
      <c r="AD19" s="37">
        <f>AD7*Supuestos!$L$22</f>
        <v>510553.67692939733</v>
      </c>
      <c r="AE19" s="37">
        <f>AE7*Supuestos!$L$22</f>
        <v>495176.663406974</v>
      </c>
      <c r="AF19" s="37">
        <f>AF7*Supuestos!$L$22</f>
        <v>645500.58425591921</v>
      </c>
      <c r="AG19" s="37">
        <f>AG7*Supuestos!$L$22</f>
        <v>547552.20793191763</v>
      </c>
      <c r="AH19" s="37">
        <f>AH7*Supuestos!$L$22</f>
        <v>654005.24269307533</v>
      </c>
      <c r="AI19" s="37">
        <f>AI7*Supuestos!$L$22</f>
        <v>567010.86768008431</v>
      </c>
      <c r="AJ19" s="37">
        <f>AJ7*Supuestos!$L$22</f>
        <v>667432.28353726992</v>
      </c>
      <c r="AK19" s="37">
        <f>AK7*Supuestos!$L$22</f>
        <v>605428.57726328948</v>
      </c>
      <c r="AL19" s="37">
        <f>AL7*Supuestos!$L$22</f>
        <v>618143.59320036869</v>
      </c>
      <c r="AM19" s="37">
        <f>AM7*Supuestos!$L$22</f>
        <v>623105.38981511502</v>
      </c>
      <c r="AN19" s="37">
        <f>AN7*Supuestos!$L$22</f>
        <v>601526.36561579432</v>
      </c>
      <c r="AO19" s="37">
        <f>AO7*Supuestos!$L$22</f>
        <v>824324.5638805523</v>
      </c>
      <c r="AP19" s="37">
        <f>AP7*Supuestos!$M$22</f>
        <v>555933.79933529301</v>
      </c>
      <c r="AQ19" s="37">
        <f>AQ7*Supuestos!$M$22</f>
        <v>539190.0132531625</v>
      </c>
      <c r="AR19" s="37">
        <f>AR7*Supuestos!$M$22</f>
        <v>702875.34591229563</v>
      </c>
      <c r="AS19" s="37">
        <f>AS7*Supuestos!$M$22</f>
        <v>596220.91279564728</v>
      </c>
      <c r="AT19" s="37">
        <f>AT7*Supuestos!$M$22</f>
        <v>712135.93356578727</v>
      </c>
      <c r="AU19" s="37">
        <f>AU7*Supuestos!$M$22</f>
        <v>617409.13870135765</v>
      </c>
      <c r="AV19" s="37">
        <f>AV7*Supuestos!$M$22</f>
        <v>726756.42533315055</v>
      </c>
      <c r="AW19" s="37">
        <f>AW7*Supuestos!$M$22</f>
        <v>659241.57320423273</v>
      </c>
      <c r="AX19" s="37">
        <f>AX7*Supuestos!$M$22</f>
        <v>673086.75234587037</v>
      </c>
      <c r="AY19" s="37">
        <f>AY7*Supuestos!$M$22</f>
        <v>678489.57396524423</v>
      </c>
      <c r="AZ19" s="37">
        <f>AZ7*Supuestos!$M$22</f>
        <v>654992.51684633992</v>
      </c>
      <c r="BA19" s="37">
        <f>BA7*Supuestos!$M$22</f>
        <v>897593.94044457411</v>
      </c>
      <c r="BB19" s="37">
        <f>BB7*Supuestos!$N$22</f>
        <v>568556.75818604697</v>
      </c>
      <c r="BC19" s="37">
        <f>BC7*Supuestos!$N$22</f>
        <v>551432.78992579866</v>
      </c>
      <c r="BD19" s="37">
        <f>BD7*Supuestos!$N$22</f>
        <v>718834.73996113508</v>
      </c>
      <c r="BE19" s="37">
        <f>BE7*Supuestos!$N$22</f>
        <v>609758.62548226048</v>
      </c>
      <c r="BF19" s="37">
        <f>BF7*Supuestos!$N$22</f>
        <v>728305.59728526662</v>
      </c>
      <c r="BG19" s="37">
        <f>BG7*Supuestos!$N$22</f>
        <v>631427.94842515048</v>
      </c>
      <c r="BH19" s="37">
        <f>BH7*Supuestos!$N$22</f>
        <v>743258.0599926553</v>
      </c>
      <c r="BI19" s="37">
        <f>BI7*Supuestos!$N$22</f>
        <v>674210.22461778799</v>
      </c>
      <c r="BJ19" s="37">
        <f>BJ7*Supuestos!$N$22</f>
        <v>688369.77055416838</v>
      </c>
      <c r="BK19" s="37">
        <f>BK7*Supuestos!$N$22</f>
        <v>693895.26792209502</v>
      </c>
      <c r="BL19" s="37">
        <f>BL7*Supuestos!$N$22</f>
        <v>669864.68975179875</v>
      </c>
      <c r="BM19" s="37">
        <f>BM7*Supuestos!$N$22</f>
        <v>917974.58898306044</v>
      </c>
      <c r="BN19" s="37">
        <f>BN7*Supuestos!$O$22</f>
        <v>591200.73119010567</v>
      </c>
      <c r="BO19" s="37">
        <f>BO7*Supuestos!$O$22</f>
        <v>573394.76474863</v>
      </c>
      <c r="BP19" s="37">
        <f>BP7*Supuestos!$O$22</f>
        <v>747463.85079606972</v>
      </c>
      <c r="BQ19" s="37">
        <f>BQ7*Supuestos!$O$22</f>
        <v>634043.54982027016</v>
      </c>
      <c r="BR19" s="37">
        <f>BR7*Supuestos!$O$22</f>
        <v>757311.90500421543</v>
      </c>
      <c r="BS19" s="37">
        <f>BS7*Supuestos!$O$22</f>
        <v>656575.89928895596</v>
      </c>
      <c r="BT19" s="37">
        <f>BT7*Supuestos!$O$22</f>
        <v>772859.88110057614</v>
      </c>
      <c r="BU19" s="37">
        <f>BU7*Supuestos!$O$22</f>
        <v>701062.06993577094</v>
      </c>
      <c r="BV19" s="37">
        <f>BV7*Supuestos!$O$22</f>
        <v>715785.54967702948</v>
      </c>
      <c r="BW19" s="37">
        <f>BW7*Supuestos!$O$22</f>
        <v>721531.11164085078</v>
      </c>
      <c r="BX19" s="37">
        <f>BX7*Supuestos!$O$22</f>
        <v>696543.4649711909</v>
      </c>
      <c r="BY19" s="37">
        <f>BY7*Supuestos!$O$22</f>
        <v>954534.86464957939</v>
      </c>
      <c r="BZ19" s="37">
        <f>BZ7*Supuestos!$P$22</f>
        <v>614726.08537812775</v>
      </c>
      <c r="CA19" s="37">
        <f>CA7*Supuestos!$P$22</f>
        <v>596211.57504437305</v>
      </c>
      <c r="CB19" s="37">
        <f>CB7*Supuestos!$P$22</f>
        <v>777207.30493105133</v>
      </c>
      <c r="CC19" s="37">
        <f>CC7*Supuestos!$P$22</f>
        <v>659273.72680284281</v>
      </c>
      <c r="CD19" s="37">
        <f>CD7*Supuestos!$P$22</f>
        <v>787447.23782115174</v>
      </c>
      <c r="CE19" s="37">
        <f>CE7*Supuestos!$P$22</f>
        <v>682702.69475316012</v>
      </c>
      <c r="CF19" s="37">
        <f>CF7*Supuestos!$P$22</f>
        <v>803613.90673245117</v>
      </c>
      <c r="CG19" s="37">
        <f>CG7*Supuestos!$P$22</f>
        <v>728959.08127712458</v>
      </c>
      <c r="CH19" s="37">
        <f>CH7*Supuestos!$P$22</f>
        <v>744268.44506337761</v>
      </c>
      <c r="CI19" s="37">
        <f>CI7*Supuestos!$P$22</f>
        <v>750242.63729282119</v>
      </c>
      <c r="CJ19" s="37">
        <f>CJ7*Supuestos!$P$22</f>
        <v>724260.66973143048</v>
      </c>
      <c r="CK19" s="37">
        <f>CK7*Supuestos!$P$22</f>
        <v>992518.19178534427</v>
      </c>
      <c r="CL19" s="37">
        <f>CL7*Supuestos!$Q$22</f>
        <v>639162.03031889431</v>
      </c>
      <c r="CM19" s="37">
        <f>CM7*Supuestos!$Q$22</f>
        <v>619911.55063898338</v>
      </c>
      <c r="CN19" s="37">
        <f>CN7*Supuestos!$Q$22</f>
        <v>808102.03245701035</v>
      </c>
      <c r="CO19" s="37">
        <f>CO7*Supuestos!$Q$22</f>
        <v>685480.48274217907</v>
      </c>
      <c r="CP19" s="37">
        <f>CP7*Supuestos!$Q$22</f>
        <v>818749.01239172369</v>
      </c>
      <c r="CQ19" s="37">
        <f>CQ7*Supuestos!$Q$22</f>
        <v>709840.77439010853</v>
      </c>
      <c r="CR19" s="37">
        <f>CR7*Supuestos!$Q$22</f>
        <v>835558.32172578818</v>
      </c>
      <c r="CS19" s="37">
        <f>CS7*Supuestos!$Q$22</f>
        <v>757935.89615102508</v>
      </c>
      <c r="CT19" s="37">
        <f>CT7*Supuestos!$Q$22</f>
        <v>773853.82166819752</v>
      </c>
      <c r="CU19" s="37">
        <f>CU7*Supuestos!$Q$22</f>
        <v>780065.49370508152</v>
      </c>
      <c r="CV19" s="37">
        <f>CV7*Supuestos!$Q$22</f>
        <v>753050.71829010453</v>
      </c>
      <c r="CW19" s="37">
        <f>CW7*Supuestos!$Q$22</f>
        <v>1031971.7312788853</v>
      </c>
      <c r="CX19" s="37">
        <f>CX7*Supuestos!$R$22</f>
        <v>667229.22513588017</v>
      </c>
      <c r="CY19" s="37">
        <f>CY7*Supuestos!$R$22</f>
        <v>647133.40900313435</v>
      </c>
      <c r="CZ19" s="37">
        <f>CZ7*Supuestos!$R$22</f>
        <v>843587.80304581847</v>
      </c>
      <c r="DA19" s="37">
        <f>DA7*Supuestos!$R$22</f>
        <v>715581.63603310147</v>
      </c>
      <c r="DB19" s="37">
        <f>DB7*Supuestos!$R$22</f>
        <v>854702.31835632864</v>
      </c>
      <c r="DC19" s="37">
        <f>DC7*Supuestos!$R$22</f>
        <v>741011.64868923905</v>
      </c>
      <c r="DD19" s="37">
        <f>DD7*Supuestos!$R$22</f>
        <v>872249.76628035714</v>
      </c>
      <c r="DE19" s="37">
        <f>DE7*Supuestos!$R$22</f>
        <v>791218.74689458974</v>
      </c>
      <c r="DF19" s="37">
        <f>DF7*Supuestos!$R$22</f>
        <v>807835.66812080005</v>
      </c>
      <c r="DG19" s="37">
        <f>DG7*Supuestos!$R$22</f>
        <v>814320.11012981692</v>
      </c>
      <c r="DH19" s="37">
        <f>DH7*Supuestos!$R$22</f>
        <v>786119.04872076889</v>
      </c>
      <c r="DI19" s="37">
        <f>DI7*Supuestos!$R$22</f>
        <v>1077288.1772714225</v>
      </c>
      <c r="DJ19" s="37">
        <f>DJ7*Supuestos!$S$22</f>
        <v>692015.35110484157</v>
      </c>
      <c r="DK19" s="37">
        <f>DK7*Supuestos!$S$22</f>
        <v>671173.01876544429</v>
      </c>
      <c r="DL19" s="37">
        <f>DL7*Supuestos!$S$22</f>
        <v>874925.26963822509</v>
      </c>
      <c r="DM19" s="37">
        <f>DM7*Supuestos!$S$22</f>
        <v>742163.94973223517</v>
      </c>
      <c r="DN19" s="37">
        <f>DN7*Supuestos!$S$22</f>
        <v>886452.66520965926</v>
      </c>
      <c r="DO19" s="37">
        <f>DO7*Supuestos!$S$22</f>
        <v>768538.63248575781</v>
      </c>
      <c r="DP19" s="37">
        <f>DP7*Supuestos!$S$22</f>
        <v>904651.96296024497</v>
      </c>
      <c r="DQ19" s="37">
        <f>DQ7*Supuestos!$S$22</f>
        <v>820610.81605274021</v>
      </c>
      <c r="DS19" s="50">
        <f>SUM(B19:E19)</f>
        <v>2191402.1796075767</v>
      </c>
      <c r="DT19" s="51">
        <f>SUM(F19:Q19)</f>
        <v>6561093.0287226541</v>
      </c>
      <c r="DU19" s="51">
        <f>SUM(R19:AC19)</f>
        <v>7053175.0058768522</v>
      </c>
      <c r="DV19" s="51">
        <f>SUM(AD19:AO19)</f>
        <v>7359760.0162097588</v>
      </c>
      <c r="DW19" s="51">
        <f>SUM(AP19:BA19)</f>
        <v>8013925.9257029546</v>
      </c>
      <c r="DX19" s="51">
        <f>SUM(BB19:BM19)</f>
        <v>8195889.0610872246</v>
      </c>
      <c r="DY19" s="51">
        <f>SUM(BN19:BY19)</f>
        <v>8522307.6428232454</v>
      </c>
      <c r="DZ19" s="51">
        <f>SUM(BZ19:CK19)</f>
        <v>8861431.5566132553</v>
      </c>
      <c r="EA19" s="51">
        <f>SUM(CL19:CW19)</f>
        <v>9213681.8657579813</v>
      </c>
      <c r="EB19" s="51">
        <f>SUM(CX19:DI19)</f>
        <v>9618277.5576812569</v>
      </c>
      <c r="EC19" s="63">
        <f>SUM(DJ19:DQ19)</f>
        <v>6360531.6659491491</v>
      </c>
      <c r="ED19" s="36"/>
      <c r="EE19" s="56">
        <f>SUM(DS19:EC19)</f>
        <v>81951475.506031901</v>
      </c>
    </row>
    <row r="20" spans="1:178" s="2" customFormat="1" ht="18.75" customHeight="1" x14ac:dyDescent="0.25">
      <c r="A20" s="30" t="s">
        <v>30</v>
      </c>
      <c r="B20" s="36">
        <f>B7*Supuestos!$I$23</f>
        <v>39307.023268691541</v>
      </c>
      <c r="C20" s="36">
        <f>C7*Supuestos!$I$23</f>
        <v>39622.538073238145</v>
      </c>
      <c r="D20" s="36">
        <f>D7*Supuestos!$I$23</f>
        <v>38250.353332267419</v>
      </c>
      <c r="E20" s="36">
        <f>E7*Supuestos!$I$23</f>
        <v>52417.828429880668</v>
      </c>
      <c r="F20" s="36">
        <f>F7*Supuestos!$J$23</f>
        <v>36081.946883435878</v>
      </c>
      <c r="G20" s="36">
        <f>G7*Supuestos!$J$23</f>
        <v>34995.21964942816</v>
      </c>
      <c r="H20" s="36">
        <f>H7*Supuestos!$J$23</f>
        <v>45618.94046954385</v>
      </c>
      <c r="I20" s="36">
        <f>I7*Supuestos!$J$23</f>
        <v>38696.714126768653</v>
      </c>
      <c r="J20" s="36">
        <f>J7*Supuestos!$J$23</f>
        <v>46219.983313533921</v>
      </c>
      <c r="K20" s="36">
        <f>K7*Supuestos!$J$23</f>
        <v>40071.900241730851</v>
      </c>
      <c r="L20" s="36">
        <f>L7*Supuestos!$J$23</f>
        <v>47168.901706318218</v>
      </c>
      <c r="M20" s="36">
        <f>M7*Supuestos!$J$23</f>
        <v>42786.963944535535</v>
      </c>
      <c r="N20" s="36">
        <f>N7*Supuestos!$J$23</f>
        <v>43685.561977210513</v>
      </c>
      <c r="O20" s="36">
        <f>O7*Supuestos!$J$23</f>
        <v>44036.223014413168</v>
      </c>
      <c r="P20" s="36">
        <f>P7*Supuestos!$J$23</f>
        <v>42511.186098335987</v>
      </c>
      <c r="Q20" s="36">
        <f>Q7*Supuestos!$J$23</f>
        <v>58256.822882038752</v>
      </c>
      <c r="R20" s="36">
        <f>R7*Supuestos!$K$23</f>
        <v>39611.187877786164</v>
      </c>
      <c r="S20" s="36">
        <f>S7*Supuestos!$K$23</f>
        <v>38418.165872148544</v>
      </c>
      <c r="T20" s="36">
        <f>T7*Supuestos!$K$23</f>
        <v>50081.012190453395</v>
      </c>
      <c r="U20" s="36">
        <f>U7*Supuestos!$K$23</f>
        <v>42481.71027135144</v>
      </c>
      <c r="V20" s="36">
        <f>V7*Supuestos!$K$23</f>
        <v>50740.844130586847</v>
      </c>
      <c r="W20" s="36">
        <f>W7*Supuestos!$K$23</f>
        <v>43991.405846888621</v>
      </c>
      <c r="X20" s="36">
        <f>X7*Supuestos!$K$23</f>
        <v>51782.577961044895</v>
      </c>
      <c r="Y20" s="36">
        <f>Y7*Supuestos!$K$23</f>
        <v>46972.034879445768</v>
      </c>
      <c r="Z20" s="36">
        <f>Z7*Supuestos!$K$23</f>
        <v>47958.526423648946</v>
      </c>
      <c r="AA20" s="36">
        <f>AA7*Supuestos!$K$23</f>
        <v>48343.486256080549</v>
      </c>
      <c r="AB20" s="36">
        <f>AB7*Supuestos!$K$23</f>
        <v>46669.282699425341</v>
      </c>
      <c r="AC20" s="36">
        <f>AC7*Supuestos!$K$23</f>
        <v>63955.028917874384</v>
      </c>
      <c r="AD20" s="37">
        <f>AD7*Supuestos!$L$23</f>
        <v>37638.72225001466</v>
      </c>
      <c r="AE20" s="37">
        <f>AE7*Supuestos!$L$23</f>
        <v>36505.107574108115</v>
      </c>
      <c r="AF20" s="37">
        <f>AF7*Supuestos!$L$23</f>
        <v>47587.194649448211</v>
      </c>
      <c r="AG20" s="37">
        <f>AG7*Supuestos!$L$23</f>
        <v>40366.305058619109</v>
      </c>
      <c r="AH20" s="37">
        <f>AH7*Supuestos!$L$23</f>
        <v>48214.169816236848</v>
      </c>
      <c r="AI20" s="37">
        <f>AI7*Supuestos!$L$23</f>
        <v>41800.824331937496</v>
      </c>
      <c r="AJ20" s="37">
        <f>AJ7*Supuestos!$L$23</f>
        <v>49204.029812963759</v>
      </c>
      <c r="AK20" s="37">
        <f>AK7*Supuestos!$L$23</f>
        <v>44633.030945707404</v>
      </c>
      <c r="AL20" s="37">
        <f>AL7*Supuestos!$L$23</f>
        <v>45570.399482818961</v>
      </c>
      <c r="AM20" s="37">
        <f>AM7*Supuestos!$L$23</f>
        <v>45936.189982589131</v>
      </c>
      <c r="AN20" s="37">
        <f>AN7*Supuestos!$L$23</f>
        <v>44345.354513242586</v>
      </c>
      <c r="AO20" s="37">
        <f>AO7*Supuestos!$L$23</f>
        <v>60770.345422573693</v>
      </c>
      <c r="AP20" s="37">
        <f>AP7*Supuestos!$M$23</f>
        <v>40421.715817230244</v>
      </c>
      <c r="AQ20" s="37">
        <f>AQ7*Supuestos!$M$23</f>
        <v>39204.282080469471</v>
      </c>
      <c r="AR20" s="37">
        <f>AR7*Supuestos!$M$23</f>
        <v>51105.774682839183</v>
      </c>
      <c r="AS20" s="37">
        <f>AS7*Supuestos!$M$23</f>
        <v>43350.975116337526</v>
      </c>
      <c r="AT20" s="37">
        <f>AT7*Supuestos!$M$23</f>
        <v>51779.108167648992</v>
      </c>
      <c r="AU20" s="37">
        <f>AU7*Supuestos!$M$23</f>
        <v>44891.562228069059</v>
      </c>
      <c r="AV20" s="37">
        <f>AV7*Supuestos!$M$23</f>
        <v>52842.158056026223</v>
      </c>
      <c r="AW20" s="37">
        <f>AW7*Supuestos!$M$23</f>
        <v>47933.181178814462</v>
      </c>
      <c r="AX20" s="37">
        <f>AX7*Supuestos!$M$23</f>
        <v>48939.858407957683</v>
      </c>
      <c r="AY20" s="37">
        <f>AY7*Supuestos!$M$23</f>
        <v>49332.695325537868</v>
      </c>
      <c r="AZ20" s="37">
        <f>AZ7*Supuestos!$M$23</f>
        <v>47624.234054542656</v>
      </c>
      <c r="BA20" s="37">
        <f>BA7*Supuestos!$M$23</f>
        <v>65263.682876090075</v>
      </c>
      <c r="BB20" s="37">
        <f>BB7*Supuestos!$N$23</f>
        <v>43671.075422341317</v>
      </c>
      <c r="BC20" s="37">
        <f>BC7*Supuestos!$N$23</f>
        <v>42355.776468180658</v>
      </c>
      <c r="BD20" s="37">
        <f>BD7*Supuestos!$N$23</f>
        <v>55213.988213239107</v>
      </c>
      <c r="BE20" s="37">
        <f>BE7*Supuestos!$N$23</f>
        <v>46835.807576743828</v>
      </c>
      <c r="BF20" s="37">
        <f>BF7*Supuestos!$N$23</f>
        <v>55941.448609340921</v>
      </c>
      <c r="BG20" s="37">
        <f>BG7*Supuestos!$N$23</f>
        <v>48500.237069428455</v>
      </c>
      <c r="BH20" s="37">
        <f>BH7*Supuestos!$N$23</f>
        <v>57089.953340385626</v>
      </c>
      <c r="BI20" s="37">
        <f>BI7*Supuestos!$N$23</f>
        <v>51786.36107278915</v>
      </c>
      <c r="BJ20" s="37">
        <f>BJ7*Supuestos!$N$23</f>
        <v>52873.961544739621</v>
      </c>
      <c r="BK20" s="37">
        <f>BK7*Supuestos!$N$23</f>
        <v>53298.377240844522</v>
      </c>
      <c r="BL20" s="37">
        <f>BL7*Supuestos!$N$23</f>
        <v>51452.578775506299</v>
      </c>
      <c r="BM20" s="37">
        <f>BM7*Supuestos!$N$23</f>
        <v>70510.000864599395</v>
      </c>
      <c r="BN20" s="37">
        <f>BN7*Supuestos!$O$23</f>
        <v>45341.491546596997</v>
      </c>
      <c r="BO20" s="37">
        <f>BO7*Supuestos!$O$23</f>
        <v>43975.882483056193</v>
      </c>
      <c r="BP20" s="37">
        <f>BP7*Supuestos!$O$23</f>
        <v>57325.9200881449</v>
      </c>
      <c r="BQ20" s="37">
        <f>BQ7*Supuestos!$O$23</f>
        <v>48627.274523965039</v>
      </c>
      <c r="BR20" s="37">
        <f>BR7*Supuestos!$O$23</f>
        <v>58081.205802575932</v>
      </c>
      <c r="BS20" s="37">
        <f>BS7*Supuestos!$O$23</f>
        <v>50355.368349056858</v>
      </c>
      <c r="BT20" s="37">
        <f>BT7*Supuestos!$O$23</f>
        <v>59273.640773555599</v>
      </c>
      <c r="BU20" s="37">
        <f>BU7*Supuestos!$O$23</f>
        <v>53767.186406626926</v>
      </c>
      <c r="BV20" s="37">
        <f>BV7*Supuestos!$O$23</f>
        <v>54896.387534103378</v>
      </c>
      <c r="BW20" s="37">
        <f>BW7*Supuestos!$O$23</f>
        <v>55337.037106184638</v>
      </c>
      <c r="BX20" s="37">
        <f>BX7*Supuestos!$O$23</f>
        <v>53420.636955662136</v>
      </c>
      <c r="BY20" s="37">
        <f>BY7*Supuestos!$O$23</f>
        <v>73207.004344052388</v>
      </c>
      <c r="BZ20" s="37">
        <f>BZ7*Supuestos!$P$23</f>
        <v>46828.034645158397</v>
      </c>
      <c r="CA20" s="37">
        <f>CA7*Supuestos!$P$23</f>
        <v>45417.653416885143</v>
      </c>
      <c r="CB20" s="37">
        <f>CB7*Supuestos!$P$23</f>
        <v>59205.378570187495</v>
      </c>
      <c r="CC20" s="37">
        <f>CC7*Supuestos!$P$23</f>
        <v>50221.543633333946</v>
      </c>
      <c r="CD20" s="37">
        <f>CD7*Supuestos!$P$23</f>
        <v>59985.426698203351</v>
      </c>
      <c r="CE20" s="37">
        <f>CE7*Supuestos!$P$23</f>
        <v>52006.293864329768</v>
      </c>
      <c r="CF20" s="37">
        <f>CF7*Supuestos!$P$23</f>
        <v>61216.956236126665</v>
      </c>
      <c r="CG20" s="37">
        <f>CG7*Supuestos!$P$23</f>
        <v>55529.970054793761</v>
      </c>
      <c r="CH20" s="37">
        <f>CH7*Supuestos!$P$23</f>
        <v>56696.19259655723</v>
      </c>
      <c r="CI20" s="37">
        <f>CI7*Supuestos!$P$23</f>
        <v>57151.289081563453</v>
      </c>
      <c r="CJ20" s="37">
        <f>CJ7*Supuestos!$P$23</f>
        <v>55172.058809651724</v>
      </c>
      <c r="CK20" s="37">
        <f>CK7*Supuestos!$P$23</f>
        <v>75607.131983483196</v>
      </c>
      <c r="CL20" s="37">
        <f>CL7*Supuestos!$Q$23</f>
        <v>48077.560922507801</v>
      </c>
      <c r="CM20" s="37">
        <f>CM7*Supuestos!$Q$23</f>
        <v>46629.546075417056</v>
      </c>
      <c r="CN20" s="37">
        <f>CN7*Supuestos!$Q$23</f>
        <v>60785.173170675116</v>
      </c>
      <c r="CO20" s="37">
        <f>CO7*Supuestos!$Q$23</f>
        <v>51561.619913161085</v>
      </c>
      <c r="CP20" s="37">
        <f>CP7*Supuestos!$Q$23</f>
        <v>61586.035553248919</v>
      </c>
      <c r="CQ20" s="37">
        <f>CQ7*Supuestos!$Q$23</f>
        <v>53393.993161629951</v>
      </c>
      <c r="CR20" s="37">
        <f>CR7*Supuestos!$Q$23</f>
        <v>62850.42635751894</v>
      </c>
      <c r="CS20" s="37">
        <f>CS7*Supuestos!$Q$23</f>
        <v>57011.692644470364</v>
      </c>
      <c r="CT20" s="37">
        <f>CT7*Supuestos!$Q$23</f>
        <v>58209.033846716025</v>
      </c>
      <c r="CU20" s="37">
        <f>CU7*Supuestos!$Q$23</f>
        <v>58676.273805627425</v>
      </c>
      <c r="CV20" s="37">
        <f>CV7*Supuestos!$Q$23</f>
        <v>56644.231147878476</v>
      </c>
      <c r="CW20" s="37">
        <f>CW7*Supuestos!$Q$23</f>
        <v>77624.579413943618</v>
      </c>
      <c r="CX20" s="37">
        <f>CX7*Supuestos!$R$23</f>
        <v>50384.211290987092</v>
      </c>
      <c r="CY20" s="37">
        <f>CY7*Supuestos!$R$23</f>
        <v>48866.724034803286</v>
      </c>
      <c r="CZ20" s="37">
        <f>CZ7*Supuestos!$R$23</f>
        <v>63701.505434664308</v>
      </c>
      <c r="DA20" s="37">
        <f>DA7*Supuestos!$R$23</f>
        <v>54035.427387791155</v>
      </c>
      <c r="DB20" s="37">
        <f>DB7*Supuestos!$R$23</f>
        <v>64540.791345271129</v>
      </c>
      <c r="DC20" s="37">
        <f>DC7*Supuestos!$R$23</f>
        <v>55955.713674019666</v>
      </c>
      <c r="DD20" s="37">
        <f>DD7*Supuestos!$R$23</f>
        <v>65865.844701022739</v>
      </c>
      <c r="DE20" s="37">
        <f>DE7*Supuestos!$R$23</f>
        <v>59746.982025268182</v>
      </c>
      <c r="DF20" s="37">
        <f>DF7*Supuestos!$R$23</f>
        <v>61001.76889389877</v>
      </c>
      <c r="DG20" s="37">
        <f>DG7*Supuestos!$R$23</f>
        <v>61491.425947244905</v>
      </c>
      <c r="DH20" s="37">
        <f>DH7*Supuestos!$R$23</f>
        <v>59361.890574488694</v>
      </c>
      <c r="DI20" s="37">
        <f>DI7*Supuestos!$R$23</f>
        <v>81348.827509574417</v>
      </c>
      <c r="DJ20" s="37">
        <f>DJ7*Supuestos!$S$23</f>
        <v>52650.222534395492</v>
      </c>
      <c r="DK20" s="37">
        <f>DK7*Supuestos!$S$23</f>
        <v>51064.486850854511</v>
      </c>
      <c r="DL20" s="37">
        <f>DL7*Supuestos!$S$23</f>
        <v>66566.457050227502</v>
      </c>
      <c r="DM20" s="37">
        <f>DM7*Supuestos!$S$23</f>
        <v>56465.650722953615</v>
      </c>
      <c r="DN20" s="37">
        <f>DN7*Supuestos!$S$23</f>
        <v>67443.48953384081</v>
      </c>
      <c r="DO20" s="37">
        <f>DO7*Supuestos!$S$23</f>
        <v>58472.301173742053</v>
      </c>
      <c r="DP20" s="37">
        <f>DP7*Supuestos!$S$23</f>
        <v>68828.136673544068</v>
      </c>
      <c r="DQ20" s="37">
        <f>DQ7*Supuestos!$S$23</f>
        <v>62434.080415020995</v>
      </c>
      <c r="DS20" s="52">
        <f>SUM(B20:E20)</f>
        <v>169597.74310407776</v>
      </c>
      <c r="DT20" s="36">
        <f t="shared" ref="DT20:DT21" si="10">SUM(F20:Q20)</f>
        <v>520130.36430729349</v>
      </c>
      <c r="DU20" s="36">
        <f t="shared" ref="DU20:DU21" si="11">SUM(R20:AC20)</f>
        <v>571005.263326735</v>
      </c>
      <c r="DV20" s="36">
        <f t="shared" ref="DV20:DV21" si="12">SUM(AD20:AO20)</f>
        <v>542571.67384026002</v>
      </c>
      <c r="DW20" s="36">
        <f t="shared" ref="DW20:DW21" si="13">SUM(AP20:BA20)</f>
        <v>582689.22799156338</v>
      </c>
      <c r="DX20" s="36">
        <f t="shared" ref="DX20:DX21" si="14">SUM(BB20:BM20)</f>
        <v>629529.56619813887</v>
      </c>
      <c r="DY20" s="36">
        <f t="shared" ref="DY20:DY21" si="15">SUM(BN20:BY20)</f>
        <v>653609.03591358103</v>
      </c>
      <c r="DZ20" s="36">
        <f t="shared" ref="DZ20:DZ21" si="16">SUM(BZ20:CK20)</f>
        <v>675037.92959027423</v>
      </c>
      <c r="EA20" s="36">
        <f t="shared" ref="EA20:EA21" si="17">SUM(CL20:CW20)</f>
        <v>693050.16601279471</v>
      </c>
      <c r="EB20" s="36">
        <f t="shared" ref="EB20:EB21" si="18">SUM(CX20:DI20)</f>
        <v>726301.11281903437</v>
      </c>
      <c r="EC20" s="77">
        <f t="shared" ref="EC20:EC21" si="19">SUM(DJ20:DQ20)</f>
        <v>483924.824954579</v>
      </c>
      <c r="ED20" s="36"/>
      <c r="EE20" s="57">
        <f t="shared" ref="EE20:EE21" si="20">SUM(DS20:EC20)</f>
        <v>6247446.9080583323</v>
      </c>
    </row>
    <row r="21" spans="1:178" s="2" customFormat="1" ht="18.75" customHeight="1" thickBot="1" x14ac:dyDescent="0.3">
      <c r="A21" s="31" t="s">
        <v>79</v>
      </c>
      <c r="B21" s="36">
        <f>B7*Supuestos!$I$24</f>
        <v>277868.77330129</v>
      </c>
      <c r="C21" s="36">
        <f>C7*Supuestos!$I$24</f>
        <v>280099.20706114155</v>
      </c>
      <c r="D21" s="36">
        <f>D7*Supuestos!$I$24</f>
        <v>270398.97389644955</v>
      </c>
      <c r="E21" s="36">
        <f>E7*Supuestos!$I$24</f>
        <v>370551.53185639018</v>
      </c>
      <c r="F21" s="36">
        <f>F7*Supuestos!$J$24</f>
        <v>249012.71183365863</v>
      </c>
      <c r="G21" s="36">
        <f>G7*Supuestos!$J$24</f>
        <v>241512.86997540283</v>
      </c>
      <c r="H21" s="36">
        <f>H7*Supuestos!$J$24</f>
        <v>314830.46394356951</v>
      </c>
      <c r="I21" s="36">
        <f>I7*Supuestos!$J$24</f>
        <v>267058.03195398225</v>
      </c>
      <c r="J21" s="36">
        <f>J7*Supuestos!$J$24</f>
        <v>318978.44711625384</v>
      </c>
      <c r="K21" s="36">
        <f>K7*Supuestos!$J$24</f>
        <v>276548.61805979832</v>
      </c>
      <c r="L21" s="36">
        <f>L7*Supuestos!$J$24</f>
        <v>325527.22739852092</v>
      </c>
      <c r="M21" s="36">
        <f>M7*Supuestos!$J$24</f>
        <v>295286.1151693819</v>
      </c>
      <c r="N21" s="36">
        <f>N7*Supuestos!$J$24</f>
        <v>301487.61903189961</v>
      </c>
      <c r="O21" s="36">
        <f>O7*Supuestos!$J$24</f>
        <v>303907.63966133859</v>
      </c>
      <c r="P21" s="36">
        <f>P7*Supuestos!$J$24</f>
        <v>293382.88667764771</v>
      </c>
      <c r="Q21" s="36">
        <f>Q7*Supuestos!$J$24</f>
        <v>402048.41206418333</v>
      </c>
      <c r="R21" s="36">
        <f>R7*Supuestos!$K$24</f>
        <v>267688.66522118298</v>
      </c>
      <c r="S21" s="36">
        <f>S7*Supuestos!$K$24</f>
        <v>259626.33522355804</v>
      </c>
      <c r="T21" s="36">
        <f>T7*Supuestos!$K$24</f>
        <v>338442.7487393372</v>
      </c>
      <c r="U21" s="36">
        <f>U7*Supuestos!$K$24</f>
        <v>287087.38435053086</v>
      </c>
      <c r="V21" s="36">
        <f>V7*Supuestos!$K$24</f>
        <v>342901.83064997289</v>
      </c>
      <c r="W21" s="36">
        <f>W7*Supuestos!$K$24</f>
        <v>297289.76441428321</v>
      </c>
      <c r="X21" s="36">
        <f>X7*Supuestos!$K$24</f>
        <v>349941.76945341</v>
      </c>
      <c r="Y21" s="36">
        <f>Y7*Supuestos!$K$24</f>
        <v>317432.57380708551</v>
      </c>
      <c r="Z21" s="36">
        <f>Z7*Supuestos!$K$24</f>
        <v>324099.19045929209</v>
      </c>
      <c r="AA21" s="36">
        <f>AA7*Supuestos!$K$24</f>
        <v>326700.71263593901</v>
      </c>
      <c r="AB21" s="36">
        <f>AB7*Supuestos!$K$24</f>
        <v>315386.60317847127</v>
      </c>
      <c r="AC21" s="36">
        <f>AC7*Supuestos!$K$24</f>
        <v>432202.04296899709</v>
      </c>
      <c r="AD21" s="37">
        <f>AD7*Supuestos!$L$24</f>
        <v>285088.42846055987</v>
      </c>
      <c r="AE21" s="37">
        <f>AE7*Supuestos!$L$24</f>
        <v>276502.04701308929</v>
      </c>
      <c r="AF21" s="37">
        <f>AF7*Supuestos!$L$24</f>
        <v>360441.52740739414</v>
      </c>
      <c r="AG21" s="37">
        <f>AG7*Supuestos!$L$24</f>
        <v>305748.06433331536</v>
      </c>
      <c r="AH21" s="37">
        <f>AH7*Supuestos!$L$24</f>
        <v>365190.44964222109</v>
      </c>
      <c r="AI21" s="37">
        <f>AI7*Supuestos!$L$24</f>
        <v>316613.59910121158</v>
      </c>
      <c r="AJ21" s="37">
        <f>AJ7*Supuestos!$L$24</f>
        <v>372687.98446788162</v>
      </c>
      <c r="AK21" s="37">
        <f>AK7*Supuestos!$L$24</f>
        <v>338065.69110454607</v>
      </c>
      <c r="AL21" s="37">
        <f>AL7*Supuestos!$L$24</f>
        <v>345165.63783914607</v>
      </c>
      <c r="AM21" s="37">
        <f>AM7*Supuestos!$L$24</f>
        <v>347936.25895727496</v>
      </c>
      <c r="AN21" s="37">
        <f>AN7*Supuestos!$L$24</f>
        <v>335886.73238507193</v>
      </c>
      <c r="AO21" s="37">
        <f>AO7*Supuestos!$L$24</f>
        <v>460295.17576198181</v>
      </c>
      <c r="AP21" s="37">
        <f>AP7*Supuestos!$M$24</f>
        <v>299342.84988358791</v>
      </c>
      <c r="AQ21" s="37">
        <f>AQ7*Supuestos!$M$24</f>
        <v>290327.14936374378</v>
      </c>
      <c r="AR21" s="37">
        <f>AR7*Supuestos!$M$24</f>
        <v>378463.60377776384</v>
      </c>
      <c r="AS21" s="37">
        <f>AS7*Supuestos!$M$24</f>
        <v>321035.46754998114</v>
      </c>
      <c r="AT21" s="37">
        <f>AT7*Supuestos!$M$24</f>
        <v>383449.97212433215</v>
      </c>
      <c r="AU21" s="37">
        <f>AU7*Supuestos!$M$24</f>
        <v>332444.27905627218</v>
      </c>
      <c r="AV21" s="37">
        <f>AV7*Supuestos!$M$24</f>
        <v>391322.38369127573</v>
      </c>
      <c r="AW21" s="37">
        <f>AW7*Supuestos!$M$24</f>
        <v>354968.97565977339</v>
      </c>
      <c r="AX21" s="37">
        <f>AX7*Supuestos!$M$24</f>
        <v>362423.91973110335</v>
      </c>
      <c r="AY21" s="37">
        <f>AY7*Supuestos!$M$24</f>
        <v>365333.07190513879</v>
      </c>
      <c r="AZ21" s="37">
        <f>AZ7*Supuestos!$M$24</f>
        <v>352681.06900432555</v>
      </c>
      <c r="BA21" s="37">
        <f>BA7*Supuestos!$M$24</f>
        <v>483309.93455008091</v>
      </c>
      <c r="BB21" s="37">
        <f>BB7*Supuestos!$N$24</f>
        <v>311316.5638789314</v>
      </c>
      <c r="BC21" s="37">
        <f>BC7*Supuestos!$N$24</f>
        <v>301940.23533829354</v>
      </c>
      <c r="BD21" s="37">
        <f>BD7*Supuestos!$N$24</f>
        <v>393602.14792887442</v>
      </c>
      <c r="BE21" s="37">
        <f>BE7*Supuestos!$N$24</f>
        <v>333876.88625198038</v>
      </c>
      <c r="BF21" s="37">
        <f>BF7*Supuestos!$N$24</f>
        <v>398787.97100930545</v>
      </c>
      <c r="BG21" s="37">
        <f>BG7*Supuestos!$N$24</f>
        <v>345742.05021852307</v>
      </c>
      <c r="BH21" s="37">
        <f>BH7*Supuestos!$N$24</f>
        <v>406975.27903892676</v>
      </c>
      <c r="BI21" s="37">
        <f>BI7*Supuestos!$N$24</f>
        <v>369167.7346861643</v>
      </c>
      <c r="BJ21" s="37">
        <f>BJ7*Supuestos!$N$24</f>
        <v>376920.87652034749</v>
      </c>
      <c r="BK21" s="37">
        <f>BK7*Supuestos!$N$24</f>
        <v>379946.39478134434</v>
      </c>
      <c r="BL21" s="37">
        <f>BL7*Supuestos!$N$24</f>
        <v>366788.31176449853</v>
      </c>
      <c r="BM21" s="37">
        <f>BM7*Supuestos!$N$24</f>
        <v>502642.33193208411</v>
      </c>
      <c r="BN21" s="37">
        <f>BN7*Supuestos!$O$24</f>
        <v>323769.22643408866</v>
      </c>
      <c r="BO21" s="37">
        <f>BO7*Supuestos!$O$24</f>
        <v>314017.84475182527</v>
      </c>
      <c r="BP21" s="37">
        <f>BP7*Supuestos!$O$24</f>
        <v>409346.23384602938</v>
      </c>
      <c r="BQ21" s="37">
        <f>BQ7*Supuestos!$O$24</f>
        <v>347231.96170205961</v>
      </c>
      <c r="BR21" s="37">
        <f>BR7*Supuestos!$O$24</f>
        <v>414739.48984967772</v>
      </c>
      <c r="BS21" s="37">
        <f>BS7*Supuestos!$O$24</f>
        <v>359571.73222726403</v>
      </c>
      <c r="BT21" s="37">
        <f>BT7*Supuestos!$O$24</f>
        <v>423254.29020048393</v>
      </c>
      <c r="BU21" s="37">
        <f>BU7*Supuestos!$O$24</f>
        <v>383934.44407361094</v>
      </c>
      <c r="BV21" s="37">
        <f>BV7*Supuestos!$O$24</f>
        <v>391997.71158116142</v>
      </c>
      <c r="BW21" s="37">
        <f>BW7*Supuestos!$O$24</f>
        <v>395144.25057259807</v>
      </c>
      <c r="BX21" s="37">
        <f>BX7*Supuestos!$O$24</f>
        <v>381459.84423507849</v>
      </c>
      <c r="BY21" s="37">
        <f>BY7*Supuestos!$O$24</f>
        <v>522748.02520936745</v>
      </c>
      <c r="BZ21" s="37">
        <f>BZ7*Supuestos!$P$24</f>
        <v>336719.99549145217</v>
      </c>
      <c r="CA21" s="37">
        <f>CA7*Supuestos!$P$24</f>
        <v>326578.55854189832</v>
      </c>
      <c r="CB21" s="37">
        <f>CB7*Supuestos!$P$24</f>
        <v>425720.08319987054</v>
      </c>
      <c r="CC21" s="37">
        <f>CC7*Supuestos!$P$24</f>
        <v>361121.24017014197</v>
      </c>
      <c r="CD21" s="37">
        <f>CD7*Supuestos!$P$24</f>
        <v>431329.0694436648</v>
      </c>
      <c r="CE21" s="37">
        <f>CE7*Supuestos!$P$24</f>
        <v>373954.6015163546</v>
      </c>
      <c r="CF21" s="37">
        <f>CF7*Supuestos!$P$24</f>
        <v>440184.46180850326</v>
      </c>
      <c r="CG21" s="37">
        <f>CG7*Supuestos!$P$24</f>
        <v>399291.82183655538</v>
      </c>
      <c r="CH21" s="37">
        <f>CH7*Supuestos!$P$24</f>
        <v>407677.6200444079</v>
      </c>
      <c r="CI21" s="37">
        <f>CI7*Supuestos!$P$24</f>
        <v>410950.02059550205</v>
      </c>
      <c r="CJ21" s="37">
        <f>CJ7*Supuestos!$P$24</f>
        <v>396718.23800448165</v>
      </c>
      <c r="CK21" s="37">
        <f>CK7*Supuestos!$P$24</f>
        <v>543657.94621774217</v>
      </c>
      <c r="CL21" s="37">
        <f>CL7*Supuestos!$Q$24</f>
        <v>350188.79531111033</v>
      </c>
      <c r="CM21" s="37">
        <f>CM7*Supuestos!$Q$24</f>
        <v>339641.70088357426</v>
      </c>
      <c r="CN21" s="37">
        <f>CN7*Supuestos!$Q$24</f>
        <v>442748.88652786537</v>
      </c>
      <c r="CO21" s="37">
        <f>CO7*Supuestos!$Q$24</f>
        <v>375566.08977694769</v>
      </c>
      <c r="CP21" s="37">
        <f>CP7*Supuestos!$Q$24</f>
        <v>448582.23222141137</v>
      </c>
      <c r="CQ21" s="37">
        <f>CQ7*Supuestos!$Q$24</f>
        <v>388912.78557700879</v>
      </c>
      <c r="CR21" s="37">
        <f>CR7*Supuestos!$Q$24</f>
        <v>457791.84028084343</v>
      </c>
      <c r="CS21" s="37">
        <f>CS7*Supuestos!$Q$24</f>
        <v>415263.49471001758</v>
      </c>
      <c r="CT21" s="37">
        <f>CT7*Supuestos!$Q$24</f>
        <v>423984.72484618425</v>
      </c>
      <c r="CU21" s="37">
        <f>CU7*Supuestos!$Q$24</f>
        <v>427388.02141932212</v>
      </c>
      <c r="CV21" s="37">
        <f>CV7*Supuestos!$Q$24</f>
        <v>412586.96752466093</v>
      </c>
      <c r="CW21" s="37">
        <f>CW7*Supuestos!$Q$24</f>
        <v>565404.26406645193</v>
      </c>
      <c r="CX21" s="37">
        <f>CX7*Supuestos!$R$24</f>
        <v>364196.34712355473</v>
      </c>
      <c r="CY21" s="37">
        <f>CY7*Supuestos!$R$24</f>
        <v>353227.3689189172</v>
      </c>
      <c r="CZ21" s="37">
        <f>CZ7*Supuestos!$R$24</f>
        <v>460458.84198898001</v>
      </c>
      <c r="DA21" s="37">
        <f>DA7*Supuestos!$R$24</f>
        <v>390588.73336802557</v>
      </c>
      <c r="DB21" s="37">
        <f>DB7*Supuestos!$R$24</f>
        <v>466525.52151026786</v>
      </c>
      <c r="DC21" s="37">
        <f>DC7*Supuestos!$R$24</f>
        <v>404469.29700008919</v>
      </c>
      <c r="DD21" s="37">
        <f>DD7*Supuestos!$R$24</f>
        <v>476103.5138920772</v>
      </c>
      <c r="DE21" s="37">
        <f>DE7*Supuestos!$R$24</f>
        <v>431874.03449841827</v>
      </c>
      <c r="DF21" s="37">
        <f>DF7*Supuestos!$R$24</f>
        <v>440944.11384003161</v>
      </c>
      <c r="DG21" s="37">
        <f>DG7*Supuestos!$R$24</f>
        <v>444483.54227609502</v>
      </c>
      <c r="DH21" s="37">
        <f>DH7*Supuestos!$R$24</f>
        <v>429090.44622564741</v>
      </c>
      <c r="DI21" s="37">
        <f>DI7*Supuestos!$R$24</f>
        <v>588020.43462910992</v>
      </c>
      <c r="DJ21" s="37">
        <f>DJ7*Supuestos!$S$24</f>
        <v>378764.20100849692</v>
      </c>
      <c r="DK21" s="37">
        <f>DJ21</f>
        <v>378764.20100849692</v>
      </c>
      <c r="DL21" s="37">
        <f t="shared" ref="DL21:DN21" si="21">DK21</f>
        <v>378764.20100849692</v>
      </c>
      <c r="DM21" s="37">
        <f t="shared" si="21"/>
        <v>378764.20100849692</v>
      </c>
      <c r="DN21" s="37">
        <f t="shared" si="21"/>
        <v>378764.20100849692</v>
      </c>
      <c r="DO21" s="37">
        <f t="shared" ref="DO21" si="22">DN21</f>
        <v>378764.20100849692</v>
      </c>
      <c r="DP21" s="37">
        <f t="shared" ref="DP21" si="23">DO21</f>
        <v>378764.20100849692</v>
      </c>
      <c r="DQ21" s="37">
        <f t="shared" ref="DQ21" si="24">DP21</f>
        <v>378764.20100849692</v>
      </c>
      <c r="DS21" s="53">
        <f>SUM(B21:E21)</f>
        <v>1198918.4861152712</v>
      </c>
      <c r="DT21" s="54">
        <f t="shared" si="10"/>
        <v>3589581.0428856378</v>
      </c>
      <c r="DU21" s="54">
        <f t="shared" si="11"/>
        <v>3858799.6211020602</v>
      </c>
      <c r="DV21" s="54">
        <f t="shared" si="12"/>
        <v>4109621.5964736938</v>
      </c>
      <c r="DW21" s="54">
        <f t="shared" si="13"/>
        <v>4315102.6762973787</v>
      </c>
      <c r="DX21" s="54">
        <f t="shared" si="14"/>
        <v>4487706.7833492737</v>
      </c>
      <c r="DY21" s="54">
        <f t="shared" si="15"/>
        <v>4667215.0546832448</v>
      </c>
      <c r="DZ21" s="54">
        <f t="shared" si="16"/>
        <v>4853903.6568705738</v>
      </c>
      <c r="EA21" s="54">
        <f t="shared" si="17"/>
        <v>5048059.8031453984</v>
      </c>
      <c r="EB21" s="54">
        <f t="shared" si="18"/>
        <v>5249982.1952712135</v>
      </c>
      <c r="EC21" s="64">
        <f t="shared" si="19"/>
        <v>3030113.6080679749</v>
      </c>
      <c r="ED21" s="36"/>
      <c r="EE21" s="58">
        <f t="shared" si="20"/>
        <v>44409004.524261728</v>
      </c>
    </row>
    <row r="22" spans="1:178" s="2" customFormat="1" ht="18.75" customHeight="1" x14ac:dyDescent="0.25">
      <c r="A22" s="30"/>
      <c r="B22" s="36"/>
      <c r="C22" s="36"/>
      <c r="D22" s="36"/>
      <c r="E22" s="36"/>
      <c r="F22" s="36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EE22" s="46"/>
    </row>
    <row r="23" spans="1:178" s="2" customFormat="1" ht="18.75" customHeight="1" thickBot="1" x14ac:dyDescent="0.3">
      <c r="A23" s="30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EE23" s="46"/>
    </row>
    <row r="24" spans="1:178" s="32" customFormat="1" ht="18.75" customHeight="1" thickBot="1" x14ac:dyDescent="0.3">
      <c r="A24" s="34" t="s">
        <v>3</v>
      </c>
      <c r="B24" s="35">
        <f t="shared" ref="B24:BK24" si="25">SUM(B19:B23)</f>
        <v>825068.73717377253</v>
      </c>
      <c r="C24" s="35">
        <f t="shared" si="25"/>
        <v>831691.50785695086</v>
      </c>
      <c r="D24" s="35">
        <f t="shared" si="25"/>
        <v>802888.85028446547</v>
      </c>
      <c r="E24" s="35">
        <f t="shared" si="25"/>
        <v>1100269.3135117369</v>
      </c>
      <c r="F24" s="35">
        <f t="shared" si="25"/>
        <v>740244.03357610153</v>
      </c>
      <c r="G24" s="35">
        <f t="shared" si="25"/>
        <v>717949.13486407639</v>
      </c>
      <c r="H24" s="35">
        <f t="shared" si="25"/>
        <v>935901.50802382501</v>
      </c>
      <c r="I24" s="35">
        <f t="shared" si="25"/>
        <v>793887.64258977911</v>
      </c>
      <c r="J24" s="35">
        <f t="shared" si="25"/>
        <v>948232.28331775777</v>
      </c>
      <c r="K24" s="35">
        <f t="shared" si="25"/>
        <v>822100.45826588641</v>
      </c>
      <c r="L24" s="35">
        <f t="shared" si="25"/>
        <v>967699.9462151737</v>
      </c>
      <c r="M24" s="35">
        <f t="shared" si="25"/>
        <v>877801.71278169658</v>
      </c>
      <c r="N24" s="35">
        <f t="shared" si="25"/>
        <v>896237.02156422334</v>
      </c>
      <c r="O24" s="35">
        <f t="shared" si="25"/>
        <v>903431.05522974138</v>
      </c>
      <c r="P24" s="35">
        <f t="shared" si="25"/>
        <v>872143.95529147086</v>
      </c>
      <c r="Q24" s="35">
        <f t="shared" si="25"/>
        <v>1195175.6841958528</v>
      </c>
      <c r="R24" s="35">
        <f t="shared" si="25"/>
        <v>796585.4310724017</v>
      </c>
      <c r="S24" s="35">
        <f t="shared" si="25"/>
        <v>772593.62472789537</v>
      </c>
      <c r="T24" s="35">
        <f t="shared" si="25"/>
        <v>1007134.7723113056</v>
      </c>
      <c r="U24" s="35">
        <f t="shared" si="25"/>
        <v>854311.95836908766</v>
      </c>
      <c r="V24" s="35">
        <f t="shared" si="25"/>
        <v>1020404.0666351275</v>
      </c>
      <c r="W24" s="35">
        <f t="shared" si="25"/>
        <v>884672.10572285578</v>
      </c>
      <c r="X24" s="35">
        <f t="shared" si="25"/>
        <v>1041353.4508080645</v>
      </c>
      <c r="Y24" s="35">
        <f t="shared" si="25"/>
        <v>944612.88987939374</v>
      </c>
      <c r="Z24" s="35">
        <f t="shared" si="25"/>
        <v>964451.34547968768</v>
      </c>
      <c r="AA24" s="35">
        <f t="shared" si="25"/>
        <v>972192.93088755838</v>
      </c>
      <c r="AB24" s="35">
        <f t="shared" si="25"/>
        <v>938524.50958204526</v>
      </c>
      <c r="AC24" s="35">
        <f t="shared" si="25"/>
        <v>1286142.8048302243</v>
      </c>
      <c r="AD24" s="35">
        <f t="shared" si="25"/>
        <v>833280.82763997186</v>
      </c>
      <c r="AE24" s="35">
        <f t="shared" si="25"/>
        <v>808183.8179941714</v>
      </c>
      <c r="AF24" s="35">
        <f t="shared" si="25"/>
        <v>1053529.3063127617</v>
      </c>
      <c r="AG24" s="35">
        <f t="shared" si="25"/>
        <v>893666.57732385211</v>
      </c>
      <c r="AH24" s="35">
        <f t="shared" si="25"/>
        <v>1067409.8621515334</v>
      </c>
      <c r="AI24" s="35">
        <f t="shared" si="25"/>
        <v>925425.29111323343</v>
      </c>
      <c r="AJ24" s="35">
        <f t="shared" si="25"/>
        <v>1089324.2978181154</v>
      </c>
      <c r="AK24" s="35">
        <f t="shared" si="25"/>
        <v>988127.29931354302</v>
      </c>
      <c r="AL24" s="35">
        <f t="shared" si="25"/>
        <v>1008879.6305223337</v>
      </c>
      <c r="AM24" s="35">
        <f t="shared" si="25"/>
        <v>1016977.8387549791</v>
      </c>
      <c r="AN24" s="35">
        <f t="shared" si="25"/>
        <v>981758.45251410885</v>
      </c>
      <c r="AO24" s="35">
        <f t="shared" si="25"/>
        <v>1345390.0850651078</v>
      </c>
      <c r="AP24" s="35">
        <f t="shared" si="25"/>
        <v>895698.36503611121</v>
      </c>
      <c r="AQ24" s="35">
        <f t="shared" si="25"/>
        <v>868721.44469737564</v>
      </c>
      <c r="AR24" s="35">
        <f t="shared" si="25"/>
        <v>1132444.7243728987</v>
      </c>
      <c r="AS24" s="35">
        <f t="shared" si="25"/>
        <v>960607.35546196601</v>
      </c>
      <c r="AT24" s="35">
        <f t="shared" si="25"/>
        <v>1147365.0138577684</v>
      </c>
      <c r="AU24" s="35">
        <f t="shared" si="25"/>
        <v>994744.97998569882</v>
      </c>
      <c r="AV24" s="35">
        <f t="shared" si="25"/>
        <v>1170920.9670804525</v>
      </c>
      <c r="AW24" s="35">
        <f t="shared" si="25"/>
        <v>1062143.7300428206</v>
      </c>
      <c r="AX24" s="35">
        <f t="shared" si="25"/>
        <v>1084450.5304849315</v>
      </c>
      <c r="AY24" s="35">
        <f t="shared" si="25"/>
        <v>1093155.3411959209</v>
      </c>
      <c r="AZ24" s="35">
        <f t="shared" si="25"/>
        <v>1055297.819905208</v>
      </c>
      <c r="BA24" s="35">
        <f t="shared" si="25"/>
        <v>1446167.5578707452</v>
      </c>
      <c r="BB24" s="35">
        <f t="shared" si="25"/>
        <v>923544.39748731977</v>
      </c>
      <c r="BC24" s="35">
        <f t="shared" si="25"/>
        <v>895728.80173227284</v>
      </c>
      <c r="BD24" s="35">
        <f t="shared" si="25"/>
        <v>1167650.8761032487</v>
      </c>
      <c r="BE24" s="35">
        <f t="shared" si="25"/>
        <v>990471.31931098481</v>
      </c>
      <c r="BF24" s="35">
        <f t="shared" si="25"/>
        <v>1183035.0169039131</v>
      </c>
      <c r="BG24" s="35">
        <f t="shared" si="25"/>
        <v>1025670.2357131019</v>
      </c>
      <c r="BH24" s="35">
        <f t="shared" si="25"/>
        <v>1207323.2923719676</v>
      </c>
      <c r="BI24" s="35">
        <f t="shared" si="25"/>
        <v>1095164.3203767415</v>
      </c>
      <c r="BJ24" s="35">
        <f t="shared" si="25"/>
        <v>1118164.6086192555</v>
      </c>
      <c r="BK24" s="35">
        <f t="shared" si="25"/>
        <v>1127140.0399442839</v>
      </c>
      <c r="BL24" s="35">
        <f t="shared" ref="BL24:DN24" si="26">SUM(BL19:BL23)</f>
        <v>1088105.5802918037</v>
      </c>
      <c r="BM24" s="35">
        <f t="shared" si="26"/>
        <v>1491126.9217797439</v>
      </c>
      <c r="BN24" s="35">
        <f t="shared" si="26"/>
        <v>960311.44917079131</v>
      </c>
      <c r="BO24" s="35">
        <f t="shared" si="26"/>
        <v>931388.49198351149</v>
      </c>
      <c r="BP24" s="35">
        <f t="shared" si="26"/>
        <v>1214136.0047302442</v>
      </c>
      <c r="BQ24" s="35">
        <f t="shared" si="26"/>
        <v>1029902.7860462948</v>
      </c>
      <c r="BR24" s="35">
        <f t="shared" si="26"/>
        <v>1230132.6006564691</v>
      </c>
      <c r="BS24" s="35">
        <f t="shared" si="26"/>
        <v>1066502.9998652767</v>
      </c>
      <c r="BT24" s="35">
        <f t="shared" si="26"/>
        <v>1255387.8120746156</v>
      </c>
      <c r="BU24" s="35">
        <f t="shared" si="26"/>
        <v>1138763.7004160089</v>
      </c>
      <c r="BV24" s="35">
        <f t="shared" si="26"/>
        <v>1162679.6487922943</v>
      </c>
      <c r="BW24" s="35">
        <f t="shared" si="26"/>
        <v>1172012.3993196334</v>
      </c>
      <c r="BX24" s="35">
        <f t="shared" si="26"/>
        <v>1131423.9461619316</v>
      </c>
      <c r="BY24" s="35">
        <f t="shared" si="26"/>
        <v>1550489.8942029993</v>
      </c>
      <c r="BZ24" s="35">
        <f t="shared" si="26"/>
        <v>998274.11551473837</v>
      </c>
      <c r="CA24" s="35">
        <f t="shared" si="26"/>
        <v>968207.7870031565</v>
      </c>
      <c r="CB24" s="35">
        <f t="shared" si="26"/>
        <v>1262132.7667011092</v>
      </c>
      <c r="CC24" s="35">
        <f t="shared" si="26"/>
        <v>1070616.5106063187</v>
      </c>
      <c r="CD24" s="35">
        <f t="shared" si="26"/>
        <v>1278761.7339630199</v>
      </c>
      <c r="CE24" s="35">
        <f t="shared" si="26"/>
        <v>1108663.5901338444</v>
      </c>
      <c r="CF24" s="35">
        <f t="shared" si="26"/>
        <v>1305015.3247770811</v>
      </c>
      <c r="CG24" s="35">
        <f t="shared" si="26"/>
        <v>1183780.8731684736</v>
      </c>
      <c r="CH24" s="35">
        <f t="shared" si="26"/>
        <v>1208642.2577043427</v>
      </c>
      <c r="CI24" s="35">
        <f t="shared" si="26"/>
        <v>1218343.9469698868</v>
      </c>
      <c r="CJ24" s="35">
        <f t="shared" si="26"/>
        <v>1176150.9665455639</v>
      </c>
      <c r="CK24" s="35">
        <f t="shared" si="26"/>
        <v>1611783.2699865694</v>
      </c>
      <c r="CL24" s="35">
        <f t="shared" si="26"/>
        <v>1037428.3865525124</v>
      </c>
      <c r="CM24" s="35">
        <f t="shared" si="26"/>
        <v>1006182.7975979748</v>
      </c>
      <c r="CN24" s="35">
        <f t="shared" si="26"/>
        <v>1311636.0921555508</v>
      </c>
      <c r="CO24" s="35">
        <f t="shared" si="26"/>
        <v>1112608.1924322878</v>
      </c>
      <c r="CP24" s="35">
        <f t="shared" si="26"/>
        <v>1328917.2801663841</v>
      </c>
      <c r="CQ24" s="35">
        <f t="shared" si="26"/>
        <v>1152147.5531287473</v>
      </c>
      <c r="CR24" s="35">
        <f t="shared" si="26"/>
        <v>1356200.5883641506</v>
      </c>
      <c r="CS24" s="35">
        <f t="shared" si="26"/>
        <v>1230211.0835055131</v>
      </c>
      <c r="CT24" s="35">
        <f t="shared" si="26"/>
        <v>1256047.5803610978</v>
      </c>
      <c r="CU24" s="35">
        <f t="shared" si="26"/>
        <v>1266129.788930031</v>
      </c>
      <c r="CV24" s="35">
        <f t="shared" si="26"/>
        <v>1222281.9169626439</v>
      </c>
      <c r="CW24" s="35">
        <f t="shared" si="26"/>
        <v>1675000.5747592808</v>
      </c>
      <c r="CX24" s="35">
        <f t="shared" si="26"/>
        <v>1081809.7835504219</v>
      </c>
      <c r="CY24" s="35">
        <f t="shared" si="26"/>
        <v>1049227.5019568549</v>
      </c>
      <c r="CZ24" s="35">
        <f t="shared" si="26"/>
        <v>1367748.1504694629</v>
      </c>
      <c r="DA24" s="35">
        <f t="shared" si="26"/>
        <v>1160205.7967889181</v>
      </c>
      <c r="DB24" s="35">
        <f t="shared" si="26"/>
        <v>1385768.6312118676</v>
      </c>
      <c r="DC24" s="35">
        <f t="shared" si="26"/>
        <v>1201436.659363348</v>
      </c>
      <c r="DD24" s="35">
        <f t="shared" si="26"/>
        <v>1414219.124873457</v>
      </c>
      <c r="DE24" s="35">
        <f t="shared" si="26"/>
        <v>1282839.7634182761</v>
      </c>
      <c r="DF24" s="35">
        <f t="shared" si="26"/>
        <v>1309781.5508547304</v>
      </c>
      <c r="DG24" s="35">
        <f t="shared" si="26"/>
        <v>1320295.0783531568</v>
      </c>
      <c r="DH24" s="35">
        <f t="shared" si="26"/>
        <v>1274571.385520905</v>
      </c>
      <c r="DI24" s="35">
        <f t="shared" si="26"/>
        <v>1746657.4394101067</v>
      </c>
      <c r="DJ24" s="35">
        <f t="shared" si="26"/>
        <v>1123429.7746477341</v>
      </c>
      <c r="DK24" s="35">
        <f t="shared" si="26"/>
        <v>1101001.7066247957</v>
      </c>
      <c r="DL24" s="35">
        <f t="shared" si="26"/>
        <v>1320255.9276969493</v>
      </c>
      <c r="DM24" s="35">
        <f t="shared" si="26"/>
        <v>1177393.8014636857</v>
      </c>
      <c r="DN24" s="35">
        <f t="shared" si="26"/>
        <v>1332660.3557519969</v>
      </c>
      <c r="DO24" s="35">
        <f t="shared" ref="DO24:DQ24" si="27">SUM(DO19:DO23)</f>
        <v>1205775.1346679968</v>
      </c>
      <c r="DP24" s="35">
        <f t="shared" si="27"/>
        <v>1352244.300642286</v>
      </c>
      <c r="DQ24" s="35">
        <f t="shared" si="27"/>
        <v>1261809.0974762582</v>
      </c>
      <c r="DR24" s="36"/>
      <c r="DS24" s="48">
        <f>SUM(DS19:DS23)</f>
        <v>3559918.4088269258</v>
      </c>
      <c r="DT24" s="49">
        <f t="shared" ref="DT24:EC24" si="28">SUM(DT19:DT23)</f>
        <v>10670804.435915586</v>
      </c>
      <c r="DU24" s="49">
        <f t="shared" si="28"/>
        <v>11482979.890305648</v>
      </c>
      <c r="DV24" s="49">
        <f t="shared" si="28"/>
        <v>12011953.286523713</v>
      </c>
      <c r="DW24" s="49">
        <f t="shared" si="28"/>
        <v>12911717.829991896</v>
      </c>
      <c r="DX24" s="49">
        <f t="shared" si="28"/>
        <v>13313125.410634637</v>
      </c>
      <c r="DY24" s="49">
        <f t="shared" si="28"/>
        <v>13843131.73342007</v>
      </c>
      <c r="DZ24" s="49">
        <f t="shared" si="28"/>
        <v>14390373.143074103</v>
      </c>
      <c r="EA24" s="49">
        <f t="shared" si="28"/>
        <v>14954791.834916174</v>
      </c>
      <c r="EB24" s="49">
        <f t="shared" si="28"/>
        <v>15594560.865771506</v>
      </c>
      <c r="EC24" s="76">
        <f t="shared" si="28"/>
        <v>9874570.0989717022</v>
      </c>
      <c r="ED24" s="43"/>
      <c r="EE24" s="55">
        <f>SUM(DS24:EC24)</f>
        <v>132607926.93835196</v>
      </c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</row>
    <row r="25" spans="1:178" s="2" customFormat="1" ht="18.75" customHeight="1" thickBot="1" x14ac:dyDescent="0.3">
      <c r="A25" s="30"/>
      <c r="EE25" s="46"/>
    </row>
    <row r="26" spans="1:178" s="38" customFormat="1" ht="18.75" customHeight="1" thickBot="1" x14ac:dyDescent="0.3">
      <c r="A26" s="34" t="s">
        <v>4</v>
      </c>
      <c r="B26" s="39">
        <f t="shared" ref="B26:BK26" si="29">B12-B24</f>
        <v>116986.04247822717</v>
      </c>
      <c r="C26" s="39">
        <f t="shared" si="29"/>
        <v>117925.08149104915</v>
      </c>
      <c r="D26" s="39">
        <f t="shared" si="29"/>
        <v>113841.16851453448</v>
      </c>
      <c r="E26" s="39">
        <f t="shared" si="29"/>
        <v>156006.58084426285</v>
      </c>
      <c r="F26" s="39">
        <f t="shared" si="29"/>
        <v>180961.38134585833</v>
      </c>
      <c r="G26" s="39">
        <f t="shared" si="29"/>
        <v>175511.13050303364</v>
      </c>
      <c r="H26" s="39">
        <f t="shared" si="29"/>
        <v>228792.15773949469</v>
      </c>
      <c r="I26" s="39">
        <f t="shared" si="29"/>
        <v>194075.19401733088</v>
      </c>
      <c r="J26" s="39">
        <f t="shared" si="29"/>
        <v>231806.56113762222</v>
      </c>
      <c r="K26" s="39">
        <f t="shared" si="29"/>
        <v>200972.14943315508</v>
      </c>
      <c r="L26" s="39">
        <f t="shared" si="29"/>
        <v>236565.66085298639</v>
      </c>
      <c r="M26" s="39">
        <f t="shared" si="29"/>
        <v>214588.97780687828</v>
      </c>
      <c r="N26" s="39">
        <f t="shared" si="29"/>
        <v>219095.70638759644</v>
      </c>
      <c r="O26" s="39">
        <f t="shared" si="29"/>
        <v>220854.37273343862</v>
      </c>
      <c r="P26" s="39">
        <f t="shared" si="29"/>
        <v>213205.87228449399</v>
      </c>
      <c r="Q26" s="39">
        <f t="shared" si="29"/>
        <v>292174.78689860692</v>
      </c>
      <c r="R26" s="39">
        <f t="shared" si="29"/>
        <v>110955.86453351506</v>
      </c>
      <c r="S26" s="39">
        <f t="shared" si="29"/>
        <v>107614.06149414519</v>
      </c>
      <c r="T26" s="39">
        <f t="shared" si="29"/>
        <v>140283.14478853298</v>
      </c>
      <c r="U26" s="39">
        <f t="shared" si="29"/>
        <v>118996.55482595298</v>
      </c>
      <c r="V26" s="39">
        <f t="shared" si="29"/>
        <v>142131.41613021086</v>
      </c>
      <c r="W26" s="39">
        <f t="shared" si="29"/>
        <v>123225.39992605383</v>
      </c>
      <c r="X26" s="39">
        <f t="shared" si="29"/>
        <v>145049.44217196712</v>
      </c>
      <c r="Y26" s="39">
        <f t="shared" si="29"/>
        <v>131574.51261061768</v>
      </c>
      <c r="Z26" s="39">
        <f t="shared" si="29"/>
        <v>134337.79813691368</v>
      </c>
      <c r="AA26" s="39">
        <f t="shared" si="29"/>
        <v>135416.11851321498</v>
      </c>
      <c r="AB26" s="39">
        <f t="shared" si="29"/>
        <v>130726.46609463799</v>
      </c>
      <c r="AC26" s="39">
        <f t="shared" si="29"/>
        <v>179145.99144925503</v>
      </c>
      <c r="AD26" s="39">
        <f t="shared" si="29"/>
        <v>133250.65218032943</v>
      </c>
      <c r="AE26" s="39">
        <f t="shared" si="29"/>
        <v>129237.36783230177</v>
      </c>
      <c r="AF26" s="39">
        <f t="shared" si="29"/>
        <v>168470.77539856639</v>
      </c>
      <c r="AG26" s="39">
        <f t="shared" si="29"/>
        <v>142906.98922886606</v>
      </c>
      <c r="AH26" s="39">
        <f t="shared" si="29"/>
        <v>170690.42699355213</v>
      </c>
      <c r="AI26" s="39">
        <f t="shared" si="29"/>
        <v>147985.55240285513</v>
      </c>
      <c r="AJ26" s="39">
        <f t="shared" si="29"/>
        <v>174194.78320561815</v>
      </c>
      <c r="AK26" s="39">
        <f t="shared" si="29"/>
        <v>158012.28433831909</v>
      </c>
      <c r="AL26" s="39">
        <f t="shared" si="29"/>
        <v>161330.80742934661</v>
      </c>
      <c r="AM26" s="39">
        <f t="shared" si="29"/>
        <v>162625.79885684454</v>
      </c>
      <c r="AN26" s="39">
        <f t="shared" si="29"/>
        <v>156993.8365815588</v>
      </c>
      <c r="AO26" s="39">
        <f t="shared" si="29"/>
        <v>215142.48297253717</v>
      </c>
      <c r="AP26" s="39">
        <f t="shared" si="29"/>
        <v>119159.68877520517</v>
      </c>
      <c r="AQ26" s="39">
        <f t="shared" si="29"/>
        <v>115570.80042042118</v>
      </c>
      <c r="AR26" s="39">
        <f t="shared" si="29"/>
        <v>150655.36142399581</v>
      </c>
      <c r="AS26" s="39">
        <f t="shared" si="29"/>
        <v>127794.88941838802</v>
      </c>
      <c r="AT26" s="39">
        <f t="shared" si="29"/>
        <v>152640.28974457132</v>
      </c>
      <c r="AU26" s="39">
        <f t="shared" si="29"/>
        <v>132336.405706194</v>
      </c>
      <c r="AV26" s="39">
        <f t="shared" si="29"/>
        <v>155774.06799446791</v>
      </c>
      <c r="AW26" s="39">
        <f t="shared" si="29"/>
        <v>141302.8327916346</v>
      </c>
      <c r="AX26" s="39">
        <f t="shared" si="29"/>
        <v>144270.42936433246</v>
      </c>
      <c r="AY26" s="39">
        <f t="shared" si="29"/>
        <v>145428.47829649365</v>
      </c>
      <c r="AZ26" s="39">
        <f t="shared" si="29"/>
        <v>140392.0836452432</v>
      </c>
      <c r="BA26" s="39">
        <f t="shared" si="29"/>
        <v>192391.63856878225</v>
      </c>
      <c r="BB26" s="39">
        <f t="shared" si="29"/>
        <v>131907.97847644915</v>
      </c>
      <c r="BC26" s="39">
        <f t="shared" si="29"/>
        <v>127935.13319023582</v>
      </c>
      <c r="BD26" s="39">
        <f t="shared" si="29"/>
        <v>166773.21312552202</v>
      </c>
      <c r="BE26" s="39">
        <f t="shared" si="29"/>
        <v>141467.01536458335</v>
      </c>
      <c r="BF26" s="39">
        <f t="shared" si="29"/>
        <v>168970.49884252017</v>
      </c>
      <c r="BG26" s="39">
        <f t="shared" si="29"/>
        <v>146494.40540646669</v>
      </c>
      <c r="BH26" s="39">
        <f t="shared" si="29"/>
        <v>172439.54410595004</v>
      </c>
      <c r="BI26" s="39">
        <f t="shared" si="29"/>
        <v>156420.10497109196</v>
      </c>
      <c r="BJ26" s="39">
        <f t="shared" si="29"/>
        <v>159705.18962397939</v>
      </c>
      <c r="BK26" s="39">
        <f t="shared" si="29"/>
        <v>160987.13232782739</v>
      </c>
      <c r="BL26" s="39">
        <f t="shared" ref="BL26:DN26" si="30">BL12-BL24</f>
        <v>155411.91940066568</v>
      </c>
      <c r="BM26" s="39">
        <f t="shared" si="30"/>
        <v>212974.64251736458</v>
      </c>
      <c r="BN26" s="39">
        <f t="shared" si="30"/>
        <v>170722.86593494262</v>
      </c>
      <c r="BO26" s="39">
        <f t="shared" si="30"/>
        <v>165580.9818653632</v>
      </c>
      <c r="BP26" s="39">
        <f t="shared" si="30"/>
        <v>215847.45088828262</v>
      </c>
      <c r="BQ26" s="39">
        <f t="shared" si="30"/>
        <v>183094.71934342675</v>
      </c>
      <c r="BR26" s="39">
        <f t="shared" si="30"/>
        <v>218691.30399873643</v>
      </c>
      <c r="BS26" s="39">
        <f t="shared" si="30"/>
        <v>189601.45567610674</v>
      </c>
      <c r="BT26" s="39">
        <f t="shared" si="30"/>
        <v>223181.14120396972</v>
      </c>
      <c r="BU26" s="39">
        <f t="shared" si="30"/>
        <v>202447.86493545678</v>
      </c>
      <c r="BV26" s="39">
        <f t="shared" si="30"/>
        <v>206699.60977498489</v>
      </c>
      <c r="BW26" s="39">
        <f t="shared" si="30"/>
        <v>208358.77349573327</v>
      </c>
      <c r="BX26" s="39">
        <f t="shared" si="30"/>
        <v>201143.01338693476</v>
      </c>
      <c r="BY26" s="39">
        <f t="shared" si="30"/>
        <v>275643.98880182905</v>
      </c>
      <c r="BZ26" s="39">
        <f t="shared" si="30"/>
        <v>178001.57219522458</v>
      </c>
      <c r="CA26" s="39">
        <f t="shared" si="30"/>
        <v>172640.46579967323</v>
      </c>
      <c r="CB26" s="39">
        <f t="shared" si="30"/>
        <v>225050.02714215871</v>
      </c>
      <c r="CC26" s="39">
        <f t="shared" si="30"/>
        <v>190900.8949989914</v>
      </c>
      <c r="CD26" s="39">
        <f t="shared" si="30"/>
        <v>228015.12687839358</v>
      </c>
      <c r="CE26" s="39">
        <f t="shared" si="30"/>
        <v>197685.04362919461</v>
      </c>
      <c r="CF26" s="39">
        <f t="shared" si="30"/>
        <v>232696.38663264783</v>
      </c>
      <c r="CG26" s="39">
        <f t="shared" si="30"/>
        <v>211079.15479705064</v>
      </c>
      <c r="CH26" s="39">
        <f t="shared" si="30"/>
        <v>215512.17120562773</v>
      </c>
      <c r="CI26" s="39">
        <f t="shared" si="30"/>
        <v>217242.07275809441</v>
      </c>
      <c r="CJ26" s="39">
        <f t="shared" si="30"/>
        <v>209718.67138525681</v>
      </c>
      <c r="CK26" s="39">
        <f t="shared" si="30"/>
        <v>287395.96833845228</v>
      </c>
      <c r="CL26" s="39">
        <f t="shared" si="30"/>
        <v>142594.72812714637</v>
      </c>
      <c r="CM26" s="39">
        <f t="shared" si="30"/>
        <v>138300.01601024414</v>
      </c>
      <c r="CN26" s="39">
        <f t="shared" si="30"/>
        <v>180284.62917252746</v>
      </c>
      <c r="CO26" s="39">
        <f t="shared" si="30"/>
        <v>152928.20667760563</v>
      </c>
      <c r="CP26" s="39">
        <f t="shared" si="30"/>
        <v>182659.931736117</v>
      </c>
      <c r="CQ26" s="39">
        <f t="shared" si="30"/>
        <v>158362.89929052815</v>
      </c>
      <c r="CR26" s="39">
        <f t="shared" si="30"/>
        <v>186410.02761290153</v>
      </c>
      <c r="CS26" s="39">
        <f t="shared" si="30"/>
        <v>169092.74631901644</v>
      </c>
      <c r="CT26" s="39">
        <f t="shared" si="30"/>
        <v>172643.97770292242</v>
      </c>
      <c r="CU26" s="39">
        <f t="shared" si="30"/>
        <v>174029.77917938447</v>
      </c>
      <c r="CV26" s="39">
        <f t="shared" si="30"/>
        <v>168002.88087662938</v>
      </c>
      <c r="CW26" s="39">
        <f t="shared" si="30"/>
        <v>230229.14609491779</v>
      </c>
      <c r="CX26" s="39">
        <f t="shared" si="30"/>
        <v>145414.25571642327</v>
      </c>
      <c r="CY26" s="39">
        <f t="shared" si="30"/>
        <v>141034.62419569306</v>
      </c>
      <c r="CZ26" s="39">
        <f t="shared" si="30"/>
        <v>183849.39971173881</v>
      </c>
      <c r="DA26" s="39">
        <f t="shared" si="30"/>
        <v>155952.05828537117</v>
      </c>
      <c r="DB26" s="39">
        <f t="shared" si="30"/>
        <v>186271.66916673351</v>
      </c>
      <c r="DC26" s="39">
        <f t="shared" si="30"/>
        <v>161494.21115269838</v>
      </c>
      <c r="DD26" s="39">
        <f t="shared" si="30"/>
        <v>190095.91574267717</v>
      </c>
      <c r="DE26" s="39">
        <f t="shared" si="30"/>
        <v>172436.21959923464</v>
      </c>
      <c r="DF26" s="39">
        <f t="shared" si="30"/>
        <v>176057.66953185061</v>
      </c>
      <c r="DG26" s="39">
        <f t="shared" si="30"/>
        <v>177470.87248063553</v>
      </c>
      <c r="DH26" s="39">
        <f t="shared" si="30"/>
        <v>171324.80423193914</v>
      </c>
      <c r="DI26" s="39">
        <f t="shared" si="30"/>
        <v>234781.47027825983</v>
      </c>
      <c r="DJ26" s="39">
        <f t="shared" si="30"/>
        <v>152883.22618978471</v>
      </c>
      <c r="DK26" s="39">
        <f t="shared" si="30"/>
        <v>136870.90457385406</v>
      </c>
      <c r="DL26" s="39">
        <f t="shared" si="30"/>
        <v>293405.52449150058</v>
      </c>
      <c r="DM26" s="39">
        <f t="shared" si="30"/>
        <v>191410.36781357531</v>
      </c>
      <c r="DN26" s="39">
        <f t="shared" si="30"/>
        <v>302261.55664174864</v>
      </c>
      <c r="DO26" s="39">
        <f t="shared" ref="DO26:DQ26" si="31">DO12-DO24</f>
        <v>211672.97066869121</v>
      </c>
      <c r="DP26" s="39">
        <f t="shared" si="31"/>
        <v>316243.34159849351</v>
      </c>
      <c r="DQ26" s="39">
        <f t="shared" si="31"/>
        <v>251677.9248619529</v>
      </c>
      <c r="DR26" s="1"/>
      <c r="DS26" s="48">
        <f>DS12-DS24</f>
        <v>504758.87332807481</v>
      </c>
      <c r="DT26" s="49">
        <f>DT12-DT24</f>
        <v>2608603.9511404894</v>
      </c>
      <c r="DU26" s="49">
        <f t="shared" ref="DU26:EC26" si="32">DU12-DU24</f>
        <v>1599456.7706750203</v>
      </c>
      <c r="DV26" s="49">
        <f t="shared" si="32"/>
        <v>1920841.7574206945</v>
      </c>
      <c r="DW26" s="49">
        <f t="shared" si="32"/>
        <v>1717716.9661497362</v>
      </c>
      <c r="DX26" s="49">
        <f t="shared" si="32"/>
        <v>1901486.7773526534</v>
      </c>
      <c r="DY26" s="49">
        <f t="shared" si="32"/>
        <v>2461013.1693057753</v>
      </c>
      <c r="DZ26" s="49">
        <f t="shared" si="32"/>
        <v>2565937.5557607673</v>
      </c>
      <c r="EA26" s="49">
        <f t="shared" si="32"/>
        <v>2055538.9687999487</v>
      </c>
      <c r="EB26" s="49">
        <f t="shared" si="32"/>
        <v>2096183.1700932495</v>
      </c>
      <c r="EC26" s="76">
        <f t="shared" si="32"/>
        <v>1856425.8168395981</v>
      </c>
      <c r="ED26" s="43"/>
      <c r="EE26" s="55">
        <f>SUM(DS26:EC26)</f>
        <v>21287963.776866008</v>
      </c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</row>
    <row r="27" spans="1:178" s="2" customFormat="1" ht="18.75" customHeight="1" x14ac:dyDescent="0.2">
      <c r="A27" s="40" t="s">
        <v>6</v>
      </c>
      <c r="B27" s="83">
        <f t="shared" ref="B27:BK27" si="33">B26/B7</f>
        <v>4.0855806696882914E-2</v>
      </c>
      <c r="C27" s="83">
        <f t="shared" si="33"/>
        <v>4.0855806696882949E-2</v>
      </c>
      <c r="D27" s="83">
        <f t="shared" si="33"/>
        <v>4.0855806696882983E-2</v>
      </c>
      <c r="E27" s="83">
        <f t="shared" si="33"/>
        <v>4.0855806696882949E-2</v>
      </c>
      <c r="F27" s="83">
        <f t="shared" si="33"/>
        <v>7.0521878020730774E-2</v>
      </c>
      <c r="G27" s="83">
        <f t="shared" si="33"/>
        <v>7.0521878020730761E-2</v>
      </c>
      <c r="H27" s="83">
        <f t="shared" si="33"/>
        <v>7.0521878020730747E-2</v>
      </c>
      <c r="I27" s="83">
        <f t="shared" si="33"/>
        <v>7.0521878020730788E-2</v>
      </c>
      <c r="J27" s="83">
        <f t="shared" si="33"/>
        <v>7.0521878020730747E-2</v>
      </c>
      <c r="K27" s="83">
        <f t="shared" si="33"/>
        <v>7.0521878020730691E-2</v>
      </c>
      <c r="L27" s="83">
        <f t="shared" si="33"/>
        <v>7.0521878020730802E-2</v>
      </c>
      <c r="M27" s="83">
        <f t="shared" si="33"/>
        <v>7.0521878020730747E-2</v>
      </c>
      <c r="N27" s="83">
        <f t="shared" si="33"/>
        <v>7.0521878020730761E-2</v>
      </c>
      <c r="O27" s="83">
        <f t="shared" si="33"/>
        <v>7.0521878020730761E-2</v>
      </c>
      <c r="P27" s="83">
        <f t="shared" si="33"/>
        <v>7.0521878020730747E-2</v>
      </c>
      <c r="Q27" s="83">
        <f t="shared" si="33"/>
        <v>7.0521878020730733E-2</v>
      </c>
      <c r="R27" s="83">
        <f t="shared" si="33"/>
        <v>4.0223491325708065E-2</v>
      </c>
      <c r="S27" s="83">
        <f t="shared" si="33"/>
        <v>4.0223491325708002E-2</v>
      </c>
      <c r="T27" s="83">
        <f t="shared" si="33"/>
        <v>4.0223491325708037E-2</v>
      </c>
      <c r="U27" s="83">
        <f t="shared" si="33"/>
        <v>4.0223491325708065E-2</v>
      </c>
      <c r="V27" s="83">
        <f t="shared" si="33"/>
        <v>4.0223491325708009E-2</v>
      </c>
      <c r="W27" s="83">
        <f t="shared" si="33"/>
        <v>4.0223491325708065E-2</v>
      </c>
      <c r="X27" s="83">
        <f t="shared" si="33"/>
        <v>4.0223491325707995E-2</v>
      </c>
      <c r="Y27" s="83">
        <f t="shared" si="33"/>
        <v>4.0223491325708009E-2</v>
      </c>
      <c r="Z27" s="83">
        <f t="shared" si="33"/>
        <v>4.0223491325708106E-2</v>
      </c>
      <c r="AA27" s="83">
        <f t="shared" si="33"/>
        <v>4.022349132570803E-2</v>
      </c>
      <c r="AB27" s="83">
        <f t="shared" si="33"/>
        <v>4.0223491325708002E-2</v>
      </c>
      <c r="AC27" s="83">
        <f t="shared" si="33"/>
        <v>4.0223491325708106E-2</v>
      </c>
      <c r="AD27" s="83">
        <f t="shared" si="33"/>
        <v>4.5357513420544837E-2</v>
      </c>
      <c r="AE27" s="83">
        <f t="shared" si="33"/>
        <v>4.5357513420544796E-2</v>
      </c>
      <c r="AF27" s="83">
        <f t="shared" si="33"/>
        <v>4.5357513420544733E-2</v>
      </c>
      <c r="AG27" s="83">
        <f t="shared" si="33"/>
        <v>4.535751342054483E-2</v>
      </c>
      <c r="AH27" s="83">
        <f t="shared" si="33"/>
        <v>4.535751342054483E-2</v>
      </c>
      <c r="AI27" s="83">
        <f t="shared" si="33"/>
        <v>4.535751342054483E-2</v>
      </c>
      <c r="AJ27" s="83">
        <f t="shared" si="33"/>
        <v>4.535751342054474E-2</v>
      </c>
      <c r="AK27" s="83">
        <f t="shared" si="33"/>
        <v>4.5357513420544809E-2</v>
      </c>
      <c r="AL27" s="83">
        <f t="shared" si="33"/>
        <v>4.5357513420544872E-2</v>
      </c>
      <c r="AM27" s="83">
        <f t="shared" si="33"/>
        <v>4.5357513420544886E-2</v>
      </c>
      <c r="AN27" s="83">
        <f t="shared" si="33"/>
        <v>4.5357513420544782E-2</v>
      </c>
      <c r="AO27" s="83">
        <f t="shared" si="33"/>
        <v>4.5357513420544796E-2</v>
      </c>
      <c r="AP27" s="83">
        <f t="shared" si="33"/>
        <v>3.8629577269267315E-2</v>
      </c>
      <c r="AQ27" s="83">
        <f t="shared" si="33"/>
        <v>3.8629577269267336E-2</v>
      </c>
      <c r="AR27" s="83">
        <f t="shared" si="33"/>
        <v>3.8629577269267273E-2</v>
      </c>
      <c r="AS27" s="83">
        <f t="shared" si="33"/>
        <v>3.8629577269267322E-2</v>
      </c>
      <c r="AT27" s="83">
        <f t="shared" si="33"/>
        <v>3.8629577269267364E-2</v>
      </c>
      <c r="AU27" s="83">
        <f t="shared" si="33"/>
        <v>3.862957726926728E-2</v>
      </c>
      <c r="AV27" s="83">
        <f t="shared" si="33"/>
        <v>3.8629577269267301E-2</v>
      </c>
      <c r="AW27" s="83">
        <f t="shared" si="33"/>
        <v>3.8629577269267336E-2</v>
      </c>
      <c r="AX27" s="83">
        <f t="shared" si="33"/>
        <v>3.8629577269267253E-2</v>
      </c>
      <c r="AY27" s="83">
        <f t="shared" si="33"/>
        <v>3.8629577269267253E-2</v>
      </c>
      <c r="AZ27" s="83">
        <f t="shared" si="33"/>
        <v>3.8629577269267371E-2</v>
      </c>
      <c r="BA27" s="83">
        <f t="shared" si="33"/>
        <v>3.8629577269267357E-2</v>
      </c>
      <c r="BB27" s="83">
        <f t="shared" si="33"/>
        <v>4.1117653346626697E-2</v>
      </c>
      <c r="BC27" s="83">
        <f t="shared" si="33"/>
        <v>4.1117653346626731E-2</v>
      </c>
      <c r="BD27" s="83">
        <f t="shared" si="33"/>
        <v>4.1117653346626773E-2</v>
      </c>
      <c r="BE27" s="83">
        <f t="shared" si="33"/>
        <v>4.111765334662669E-2</v>
      </c>
      <c r="BF27" s="83">
        <f t="shared" si="33"/>
        <v>4.1117653346626731E-2</v>
      </c>
      <c r="BG27" s="83">
        <f t="shared" si="33"/>
        <v>4.1117653346626711E-2</v>
      </c>
      <c r="BH27" s="83">
        <f t="shared" si="33"/>
        <v>4.1117653346626822E-2</v>
      </c>
      <c r="BI27" s="83">
        <f t="shared" si="33"/>
        <v>4.1117653346626738E-2</v>
      </c>
      <c r="BJ27" s="83">
        <f t="shared" si="33"/>
        <v>4.1117653346626766E-2</v>
      </c>
      <c r="BK27" s="83">
        <f t="shared" si="33"/>
        <v>4.1117653346626731E-2</v>
      </c>
      <c r="BL27" s="83">
        <f t="shared" ref="BL27:DN27" si="34">BL26/BL7</f>
        <v>4.1117653346626759E-2</v>
      </c>
      <c r="BM27" s="83">
        <f t="shared" si="34"/>
        <v>4.1117653346626787E-2</v>
      </c>
      <c r="BN27" s="83">
        <f t="shared" si="34"/>
        <v>5.117002267657559E-2</v>
      </c>
      <c r="BO27" s="83">
        <f t="shared" si="34"/>
        <v>5.1170022676575604E-2</v>
      </c>
      <c r="BP27" s="83">
        <f t="shared" si="34"/>
        <v>5.1170022676575493E-2</v>
      </c>
      <c r="BQ27" s="83">
        <f t="shared" si="34"/>
        <v>5.117002267657559E-2</v>
      </c>
      <c r="BR27" s="83">
        <f t="shared" si="34"/>
        <v>5.117002267657559E-2</v>
      </c>
      <c r="BS27" s="83">
        <f t="shared" si="34"/>
        <v>5.1170022676575548E-2</v>
      </c>
      <c r="BT27" s="83">
        <f t="shared" si="34"/>
        <v>5.1170022676575506E-2</v>
      </c>
      <c r="BU27" s="83">
        <f t="shared" si="34"/>
        <v>5.1170022676575513E-2</v>
      </c>
      <c r="BV27" s="83">
        <f t="shared" si="34"/>
        <v>5.1170022676575527E-2</v>
      </c>
      <c r="BW27" s="83">
        <f t="shared" si="34"/>
        <v>5.1170022676575611E-2</v>
      </c>
      <c r="BX27" s="83">
        <f t="shared" si="34"/>
        <v>5.1170022676575597E-2</v>
      </c>
      <c r="BY27" s="83">
        <f t="shared" si="34"/>
        <v>5.1170022676575555E-2</v>
      </c>
      <c r="BZ27" s="83">
        <f t="shared" si="34"/>
        <v>5.1299651607744461E-2</v>
      </c>
      <c r="CA27" s="83">
        <f t="shared" si="34"/>
        <v>5.1299651607744537E-2</v>
      </c>
      <c r="CB27" s="83">
        <f t="shared" si="34"/>
        <v>5.1299651607744523E-2</v>
      </c>
      <c r="CC27" s="83">
        <f t="shared" si="34"/>
        <v>5.1299651607744461E-2</v>
      </c>
      <c r="CD27" s="83">
        <f t="shared" si="34"/>
        <v>5.1299651607744488E-2</v>
      </c>
      <c r="CE27" s="83">
        <f t="shared" si="34"/>
        <v>5.1299651607744537E-2</v>
      </c>
      <c r="CF27" s="83">
        <f t="shared" si="34"/>
        <v>5.1299651607744468E-2</v>
      </c>
      <c r="CG27" s="83">
        <f t="shared" si="34"/>
        <v>5.1299651607744502E-2</v>
      </c>
      <c r="CH27" s="83">
        <f t="shared" si="34"/>
        <v>5.1299651607744481E-2</v>
      </c>
      <c r="CI27" s="83">
        <f t="shared" si="34"/>
        <v>5.1299651607744454E-2</v>
      </c>
      <c r="CJ27" s="83">
        <f t="shared" si="34"/>
        <v>5.1299651607744447E-2</v>
      </c>
      <c r="CK27" s="83">
        <f t="shared" si="34"/>
        <v>5.1299651607744579E-2</v>
      </c>
      <c r="CL27" s="83">
        <f t="shared" si="34"/>
        <v>3.9514883664151873E-2</v>
      </c>
      <c r="CM27" s="83">
        <f t="shared" si="34"/>
        <v>3.9514883664151734E-2</v>
      </c>
      <c r="CN27" s="83">
        <f t="shared" si="34"/>
        <v>3.9514883664151811E-2</v>
      </c>
      <c r="CO27" s="83">
        <f t="shared" si="34"/>
        <v>3.9514883664151811E-2</v>
      </c>
      <c r="CP27" s="83">
        <f t="shared" si="34"/>
        <v>3.951488366415179E-2</v>
      </c>
      <c r="CQ27" s="83">
        <f t="shared" si="34"/>
        <v>3.9514883664151873E-2</v>
      </c>
      <c r="CR27" s="83">
        <f t="shared" si="34"/>
        <v>3.9514883664151818E-2</v>
      </c>
      <c r="CS27" s="83">
        <f t="shared" si="34"/>
        <v>3.9514883664151811E-2</v>
      </c>
      <c r="CT27" s="83">
        <f t="shared" si="34"/>
        <v>3.9514883664151866E-2</v>
      </c>
      <c r="CU27" s="83">
        <f t="shared" si="34"/>
        <v>3.9514883664151845E-2</v>
      </c>
      <c r="CV27" s="83">
        <f t="shared" si="34"/>
        <v>3.9514883664151887E-2</v>
      </c>
      <c r="CW27" s="83">
        <f t="shared" si="34"/>
        <v>3.9514883664151824E-2</v>
      </c>
      <c r="CX27" s="83">
        <f t="shared" si="34"/>
        <v>3.8746357712873263E-2</v>
      </c>
      <c r="CY27" s="83">
        <f t="shared" si="34"/>
        <v>3.87463577128732E-2</v>
      </c>
      <c r="CZ27" s="83">
        <f t="shared" si="34"/>
        <v>3.8746357712873214E-2</v>
      </c>
      <c r="DA27" s="83">
        <f t="shared" si="34"/>
        <v>3.8746357712873221E-2</v>
      </c>
      <c r="DB27" s="83">
        <f t="shared" si="34"/>
        <v>3.8746357712873158E-2</v>
      </c>
      <c r="DC27" s="83">
        <f t="shared" si="34"/>
        <v>3.8746357712873172E-2</v>
      </c>
      <c r="DD27" s="83">
        <f t="shared" si="34"/>
        <v>3.8746357712873193E-2</v>
      </c>
      <c r="DE27" s="83">
        <f t="shared" si="34"/>
        <v>3.8746357712873249E-2</v>
      </c>
      <c r="DF27" s="83">
        <f t="shared" si="34"/>
        <v>3.8746357712873228E-2</v>
      </c>
      <c r="DG27" s="83">
        <f t="shared" si="34"/>
        <v>3.8746357712873228E-2</v>
      </c>
      <c r="DH27" s="83">
        <f t="shared" si="34"/>
        <v>3.8746357712873207E-2</v>
      </c>
      <c r="DI27" s="83">
        <f t="shared" si="34"/>
        <v>3.8746357712873228E-2</v>
      </c>
      <c r="DJ27" s="83">
        <f t="shared" si="34"/>
        <v>3.9169713801594293E-2</v>
      </c>
      <c r="DK27" s="83">
        <f t="shared" si="34"/>
        <v>3.6156212998615128E-2</v>
      </c>
      <c r="DL27" s="83">
        <f t="shared" si="34"/>
        <v>5.9457085238419638E-2</v>
      </c>
      <c r="DM27" s="83">
        <f t="shared" si="34"/>
        <v>4.5726913812724396E-2</v>
      </c>
      <c r="DN27" s="83">
        <f t="shared" si="34"/>
        <v>6.0455198668869413E-2</v>
      </c>
      <c r="DO27" s="83">
        <f t="shared" ref="DO27:DQ27" si="35">DO26/DO7</f>
        <v>4.8832166164009795E-2</v>
      </c>
      <c r="DP27" s="83">
        <f t="shared" si="35"/>
        <v>6.1979226027605201E-2</v>
      </c>
      <c r="DQ27" s="83">
        <f t="shared" si="35"/>
        <v>5.4376866279774241E-2</v>
      </c>
      <c r="DS27" s="83">
        <f t="shared" ref="DS27:EC27" si="36">DS26/DS7</f>
        <v>4.0855806696883039E-2</v>
      </c>
      <c r="DT27" s="83">
        <f t="shared" si="36"/>
        <v>7.0521878020730594E-2</v>
      </c>
      <c r="DU27" s="83">
        <f t="shared" si="36"/>
        <v>4.0223491325708113E-2</v>
      </c>
      <c r="DV27" s="83">
        <f t="shared" si="36"/>
        <v>4.5357513420544789E-2</v>
      </c>
      <c r="DW27" s="83">
        <f t="shared" si="36"/>
        <v>3.8629577269267461E-2</v>
      </c>
      <c r="DX27" s="83">
        <f t="shared" si="36"/>
        <v>4.111765334662669E-2</v>
      </c>
      <c r="DY27" s="83">
        <f t="shared" si="36"/>
        <v>5.1170022676575729E-2</v>
      </c>
      <c r="DZ27" s="83">
        <f t="shared" si="36"/>
        <v>5.1299651607744523E-2</v>
      </c>
      <c r="EA27" s="83">
        <f t="shared" si="36"/>
        <v>3.9514883664151977E-2</v>
      </c>
      <c r="EB27" s="83">
        <f t="shared" si="36"/>
        <v>3.8746357712873117E-2</v>
      </c>
      <c r="EC27" s="83">
        <f t="shared" si="36"/>
        <v>5.1747630504955767E-2</v>
      </c>
      <c r="ED27" s="41"/>
      <c r="EE27" s="81">
        <f>AVERAGE(DS27:EC27)</f>
        <v>4.6289496931460158E-2</v>
      </c>
    </row>
    <row r="28" spans="1:178" s="2" customFormat="1" ht="18.75" customHeight="1" thickBot="1" x14ac:dyDescent="0.25">
      <c r="A28" s="40"/>
      <c r="EE28" s="46"/>
    </row>
    <row r="29" spans="1:178" s="2" customFormat="1" ht="18.75" customHeight="1" thickBot="1" x14ac:dyDescent="0.3">
      <c r="A29" s="30" t="s">
        <v>7</v>
      </c>
      <c r="B29" s="36">
        <v>32540</v>
      </c>
      <c r="C29" s="36">
        <f t="shared" ref="C29:BL29" si="37">B29</f>
        <v>32540</v>
      </c>
      <c r="D29" s="36">
        <f t="shared" si="37"/>
        <v>32540</v>
      </c>
      <c r="E29" s="36">
        <f t="shared" si="37"/>
        <v>32540</v>
      </c>
      <c r="F29" s="36">
        <f t="shared" si="37"/>
        <v>32540</v>
      </c>
      <c r="G29" s="36">
        <f t="shared" si="37"/>
        <v>32540</v>
      </c>
      <c r="H29" s="36">
        <f t="shared" si="37"/>
        <v>32540</v>
      </c>
      <c r="I29" s="36">
        <f t="shared" si="37"/>
        <v>32540</v>
      </c>
      <c r="J29" s="36">
        <f t="shared" si="37"/>
        <v>32540</v>
      </c>
      <c r="K29" s="36">
        <f t="shared" si="37"/>
        <v>32540</v>
      </c>
      <c r="L29" s="36">
        <f t="shared" si="37"/>
        <v>32540</v>
      </c>
      <c r="M29" s="36">
        <f t="shared" si="37"/>
        <v>32540</v>
      </c>
      <c r="N29" s="36">
        <f t="shared" si="37"/>
        <v>32540</v>
      </c>
      <c r="O29" s="36">
        <f t="shared" si="37"/>
        <v>32540</v>
      </c>
      <c r="P29" s="36">
        <f t="shared" si="37"/>
        <v>32540</v>
      </c>
      <c r="Q29" s="36">
        <f t="shared" si="37"/>
        <v>32540</v>
      </c>
      <c r="R29" s="36">
        <f t="shared" si="37"/>
        <v>32540</v>
      </c>
      <c r="S29" s="36">
        <f t="shared" si="37"/>
        <v>32540</v>
      </c>
      <c r="T29" s="36">
        <f t="shared" si="37"/>
        <v>32540</v>
      </c>
      <c r="U29" s="36">
        <f t="shared" si="37"/>
        <v>32540</v>
      </c>
      <c r="V29" s="36">
        <f t="shared" si="37"/>
        <v>32540</v>
      </c>
      <c r="W29" s="36">
        <f t="shared" si="37"/>
        <v>32540</v>
      </c>
      <c r="X29" s="36">
        <f t="shared" si="37"/>
        <v>32540</v>
      </c>
      <c r="Y29" s="36">
        <f t="shared" si="37"/>
        <v>32540</v>
      </c>
      <c r="Z29" s="36">
        <f t="shared" si="37"/>
        <v>32540</v>
      </c>
      <c r="AA29" s="36">
        <f t="shared" si="37"/>
        <v>32540</v>
      </c>
      <c r="AB29" s="36">
        <f t="shared" si="37"/>
        <v>32540</v>
      </c>
      <c r="AC29" s="36">
        <f t="shared" si="37"/>
        <v>32540</v>
      </c>
      <c r="AD29" s="36">
        <f t="shared" si="37"/>
        <v>32540</v>
      </c>
      <c r="AE29" s="36">
        <f t="shared" si="37"/>
        <v>32540</v>
      </c>
      <c r="AF29" s="36">
        <f t="shared" si="37"/>
        <v>32540</v>
      </c>
      <c r="AG29" s="36">
        <f t="shared" si="37"/>
        <v>32540</v>
      </c>
      <c r="AH29" s="36">
        <f t="shared" si="37"/>
        <v>32540</v>
      </c>
      <c r="AI29" s="36">
        <f t="shared" si="37"/>
        <v>32540</v>
      </c>
      <c r="AJ29" s="36">
        <f t="shared" si="37"/>
        <v>32540</v>
      </c>
      <c r="AK29" s="36">
        <f t="shared" si="37"/>
        <v>32540</v>
      </c>
      <c r="AL29" s="36">
        <f t="shared" si="37"/>
        <v>32540</v>
      </c>
      <c r="AM29" s="36">
        <f t="shared" si="37"/>
        <v>32540</v>
      </c>
      <c r="AN29" s="36">
        <f t="shared" si="37"/>
        <v>32540</v>
      </c>
      <c r="AO29" s="36">
        <f t="shared" si="37"/>
        <v>32540</v>
      </c>
      <c r="AP29" s="36">
        <f t="shared" si="37"/>
        <v>32540</v>
      </c>
      <c r="AQ29" s="36">
        <f t="shared" si="37"/>
        <v>32540</v>
      </c>
      <c r="AR29" s="36">
        <f t="shared" si="37"/>
        <v>32540</v>
      </c>
      <c r="AS29" s="36">
        <f t="shared" si="37"/>
        <v>32540</v>
      </c>
      <c r="AT29" s="36">
        <f t="shared" si="37"/>
        <v>32540</v>
      </c>
      <c r="AU29" s="36">
        <f t="shared" si="37"/>
        <v>32540</v>
      </c>
      <c r="AV29" s="36">
        <f t="shared" si="37"/>
        <v>32540</v>
      </c>
      <c r="AW29" s="36">
        <f t="shared" si="37"/>
        <v>32540</v>
      </c>
      <c r="AX29" s="36">
        <f t="shared" si="37"/>
        <v>32540</v>
      </c>
      <c r="AY29" s="36">
        <f t="shared" si="37"/>
        <v>32540</v>
      </c>
      <c r="AZ29" s="36">
        <f t="shared" si="37"/>
        <v>32540</v>
      </c>
      <c r="BA29" s="36">
        <f t="shared" si="37"/>
        <v>32540</v>
      </c>
      <c r="BB29" s="36">
        <f t="shared" si="37"/>
        <v>32540</v>
      </c>
      <c r="BC29" s="36">
        <f t="shared" si="37"/>
        <v>32540</v>
      </c>
      <c r="BD29" s="36">
        <f t="shared" si="37"/>
        <v>32540</v>
      </c>
      <c r="BE29" s="36">
        <f t="shared" si="37"/>
        <v>32540</v>
      </c>
      <c r="BF29" s="36">
        <f t="shared" si="37"/>
        <v>32540</v>
      </c>
      <c r="BG29" s="36">
        <f t="shared" si="37"/>
        <v>32540</v>
      </c>
      <c r="BH29" s="36">
        <f t="shared" si="37"/>
        <v>32540</v>
      </c>
      <c r="BI29" s="36">
        <f t="shared" si="37"/>
        <v>32540</v>
      </c>
      <c r="BJ29" s="36">
        <f t="shared" si="37"/>
        <v>32540</v>
      </c>
      <c r="BK29" s="36">
        <f t="shared" si="37"/>
        <v>32540</v>
      </c>
      <c r="BL29" s="36">
        <f t="shared" si="37"/>
        <v>32540</v>
      </c>
      <c r="BM29" s="36">
        <f t="shared" ref="BM29:DN29" si="38">BL29</f>
        <v>32540</v>
      </c>
      <c r="BN29" s="36">
        <f t="shared" si="38"/>
        <v>32540</v>
      </c>
      <c r="BO29" s="36">
        <f t="shared" si="38"/>
        <v>32540</v>
      </c>
      <c r="BP29" s="36">
        <f t="shared" si="38"/>
        <v>32540</v>
      </c>
      <c r="BQ29" s="36">
        <f t="shared" si="38"/>
        <v>32540</v>
      </c>
      <c r="BR29" s="36">
        <f t="shared" si="38"/>
        <v>32540</v>
      </c>
      <c r="BS29" s="36">
        <f t="shared" si="38"/>
        <v>32540</v>
      </c>
      <c r="BT29" s="36">
        <f t="shared" si="38"/>
        <v>32540</v>
      </c>
      <c r="BU29" s="36">
        <f t="shared" si="38"/>
        <v>32540</v>
      </c>
      <c r="BV29" s="36">
        <f t="shared" si="38"/>
        <v>32540</v>
      </c>
      <c r="BW29" s="36">
        <f t="shared" si="38"/>
        <v>32540</v>
      </c>
      <c r="BX29" s="36">
        <f t="shared" si="38"/>
        <v>32540</v>
      </c>
      <c r="BY29" s="36">
        <f t="shared" si="38"/>
        <v>32540</v>
      </c>
      <c r="BZ29" s="36">
        <f t="shared" si="38"/>
        <v>32540</v>
      </c>
      <c r="CA29" s="36">
        <f t="shared" si="38"/>
        <v>32540</v>
      </c>
      <c r="CB29" s="36">
        <f t="shared" si="38"/>
        <v>32540</v>
      </c>
      <c r="CC29" s="36">
        <f t="shared" si="38"/>
        <v>32540</v>
      </c>
      <c r="CD29" s="36">
        <f t="shared" si="38"/>
        <v>32540</v>
      </c>
      <c r="CE29" s="36">
        <f t="shared" si="38"/>
        <v>32540</v>
      </c>
      <c r="CF29" s="36">
        <f t="shared" si="38"/>
        <v>32540</v>
      </c>
      <c r="CG29" s="36">
        <f t="shared" si="38"/>
        <v>32540</v>
      </c>
      <c r="CH29" s="36">
        <f t="shared" si="38"/>
        <v>32540</v>
      </c>
      <c r="CI29" s="36">
        <f t="shared" si="38"/>
        <v>32540</v>
      </c>
      <c r="CJ29" s="36">
        <f t="shared" si="38"/>
        <v>32540</v>
      </c>
      <c r="CK29" s="36">
        <f t="shared" si="38"/>
        <v>32540</v>
      </c>
      <c r="CL29" s="36">
        <f t="shared" si="38"/>
        <v>32540</v>
      </c>
      <c r="CM29" s="36">
        <f t="shared" si="38"/>
        <v>32540</v>
      </c>
      <c r="CN29" s="36">
        <f t="shared" si="38"/>
        <v>32540</v>
      </c>
      <c r="CO29" s="36">
        <f t="shared" si="38"/>
        <v>32540</v>
      </c>
      <c r="CP29" s="36">
        <f t="shared" si="38"/>
        <v>32540</v>
      </c>
      <c r="CQ29" s="36">
        <f t="shared" si="38"/>
        <v>32540</v>
      </c>
      <c r="CR29" s="36">
        <f t="shared" si="38"/>
        <v>32540</v>
      </c>
      <c r="CS29" s="36">
        <f t="shared" si="38"/>
        <v>32540</v>
      </c>
      <c r="CT29" s="36">
        <f t="shared" si="38"/>
        <v>32540</v>
      </c>
      <c r="CU29" s="36">
        <f t="shared" si="38"/>
        <v>32540</v>
      </c>
      <c r="CV29" s="36">
        <f t="shared" si="38"/>
        <v>32540</v>
      </c>
      <c r="CW29" s="36">
        <f t="shared" si="38"/>
        <v>32540</v>
      </c>
      <c r="CX29" s="36">
        <f t="shared" si="38"/>
        <v>32540</v>
      </c>
      <c r="CY29" s="36">
        <f t="shared" si="38"/>
        <v>32540</v>
      </c>
      <c r="CZ29" s="36">
        <f t="shared" si="38"/>
        <v>32540</v>
      </c>
      <c r="DA29" s="36">
        <f t="shared" si="38"/>
        <v>32540</v>
      </c>
      <c r="DB29" s="36">
        <f t="shared" si="38"/>
        <v>32540</v>
      </c>
      <c r="DC29" s="36">
        <f t="shared" si="38"/>
        <v>32540</v>
      </c>
      <c r="DD29" s="36">
        <f t="shared" si="38"/>
        <v>32540</v>
      </c>
      <c r="DE29" s="36">
        <f t="shared" si="38"/>
        <v>32540</v>
      </c>
      <c r="DF29" s="36">
        <f t="shared" si="38"/>
        <v>32540</v>
      </c>
      <c r="DG29" s="36">
        <f t="shared" si="38"/>
        <v>32540</v>
      </c>
      <c r="DH29" s="36">
        <f t="shared" si="38"/>
        <v>32540</v>
      </c>
      <c r="DI29" s="36">
        <f t="shared" si="38"/>
        <v>32540</v>
      </c>
      <c r="DJ29" s="36">
        <f t="shared" si="38"/>
        <v>32540</v>
      </c>
      <c r="DK29" s="36">
        <f t="shared" si="38"/>
        <v>32540</v>
      </c>
      <c r="DL29" s="36">
        <f t="shared" si="38"/>
        <v>32540</v>
      </c>
      <c r="DM29" s="36">
        <f t="shared" si="38"/>
        <v>32540</v>
      </c>
      <c r="DN29" s="36">
        <f t="shared" si="38"/>
        <v>32540</v>
      </c>
      <c r="DO29" s="36">
        <f t="shared" ref="DO29" si="39">DN29</f>
        <v>32540</v>
      </c>
      <c r="DP29" s="36">
        <f t="shared" ref="DP29" si="40">DO29</f>
        <v>32540</v>
      </c>
      <c r="DQ29" s="36">
        <f t="shared" ref="DQ29" si="41">DP29</f>
        <v>32540</v>
      </c>
      <c r="DS29" s="78">
        <f>SUM(B29:E29)</f>
        <v>130160</v>
      </c>
      <c r="DT29" s="79">
        <f>SUM(F29:Q29)</f>
        <v>390480</v>
      </c>
      <c r="DU29" s="79">
        <f>SUM(R29:AC29)</f>
        <v>390480</v>
      </c>
      <c r="DV29" s="79">
        <f>SUM(AD29:AO29)</f>
        <v>390480</v>
      </c>
      <c r="DW29" s="79">
        <f>SUM(AP29:BA29)</f>
        <v>390480</v>
      </c>
      <c r="DX29" s="79">
        <f>SUM(BB29:BM29)</f>
        <v>390480</v>
      </c>
      <c r="DY29" s="79">
        <f>SUM(BN29:BY29)</f>
        <v>390480</v>
      </c>
      <c r="DZ29" s="79">
        <f>SUM(BZ29:CK29)</f>
        <v>390480</v>
      </c>
      <c r="EA29" s="79">
        <f>SUM(CL29:CW29)</f>
        <v>390480</v>
      </c>
      <c r="EB29" s="79">
        <f>SUM(CX29:DI29)</f>
        <v>390480</v>
      </c>
      <c r="EC29" s="80">
        <f>SUM(DJ29:DQ29)</f>
        <v>260320</v>
      </c>
      <c r="ED29" s="36"/>
      <c r="EE29" s="82">
        <f>SUM(DS29:EC29)</f>
        <v>3904800</v>
      </c>
    </row>
    <row r="30" spans="1:178" s="2" customFormat="1" ht="18.75" customHeight="1" thickBot="1" x14ac:dyDescent="0.3">
      <c r="A30" s="30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EE30" s="46"/>
    </row>
    <row r="31" spans="1:178" s="32" customFormat="1" ht="18.75" customHeight="1" thickBot="1" x14ac:dyDescent="0.3">
      <c r="A31" s="34" t="s">
        <v>5</v>
      </c>
      <c r="B31" s="35">
        <f t="shared" ref="B31:BK31" si="42">B26-B29</f>
        <v>84446.042478227173</v>
      </c>
      <c r="C31" s="35">
        <f t="shared" si="42"/>
        <v>85385.081491049146</v>
      </c>
      <c r="D31" s="35">
        <f t="shared" si="42"/>
        <v>81301.168514534482</v>
      </c>
      <c r="E31" s="35">
        <f t="shared" si="42"/>
        <v>123466.58084426285</v>
      </c>
      <c r="F31" s="35">
        <f t="shared" si="42"/>
        <v>148421.38134585833</v>
      </c>
      <c r="G31" s="35">
        <f t="shared" si="42"/>
        <v>142971.13050303364</v>
      </c>
      <c r="H31" s="35">
        <f t="shared" si="42"/>
        <v>196252.15773949469</v>
      </c>
      <c r="I31" s="35">
        <f t="shared" si="42"/>
        <v>161535.19401733088</v>
      </c>
      <c r="J31" s="35">
        <f t="shared" si="42"/>
        <v>199266.56113762222</v>
      </c>
      <c r="K31" s="35">
        <f t="shared" si="42"/>
        <v>168432.14943315508</v>
      </c>
      <c r="L31" s="35">
        <f t="shared" si="42"/>
        <v>204025.66085298639</v>
      </c>
      <c r="M31" s="35">
        <f t="shared" si="42"/>
        <v>182048.97780687828</v>
      </c>
      <c r="N31" s="35">
        <f t="shared" si="42"/>
        <v>186555.70638759644</v>
      </c>
      <c r="O31" s="35">
        <f t="shared" si="42"/>
        <v>188314.37273343862</v>
      </c>
      <c r="P31" s="35">
        <f t="shared" si="42"/>
        <v>180665.87228449399</v>
      </c>
      <c r="Q31" s="35">
        <f t="shared" si="42"/>
        <v>259634.78689860692</v>
      </c>
      <c r="R31" s="35">
        <f t="shared" si="42"/>
        <v>78415.864533515065</v>
      </c>
      <c r="S31" s="35">
        <f t="shared" si="42"/>
        <v>75074.061494145193</v>
      </c>
      <c r="T31" s="35">
        <f t="shared" si="42"/>
        <v>107743.14478853298</v>
      </c>
      <c r="U31" s="35">
        <f t="shared" si="42"/>
        <v>86456.554825952975</v>
      </c>
      <c r="V31" s="35">
        <f t="shared" si="42"/>
        <v>109591.41613021086</v>
      </c>
      <c r="W31" s="35">
        <f t="shared" si="42"/>
        <v>90685.399926053826</v>
      </c>
      <c r="X31" s="35">
        <f t="shared" si="42"/>
        <v>112509.44217196712</v>
      </c>
      <c r="Y31" s="35">
        <f t="shared" si="42"/>
        <v>99034.512610617676</v>
      </c>
      <c r="Z31" s="35">
        <f t="shared" si="42"/>
        <v>101797.79813691368</v>
      </c>
      <c r="AA31" s="35">
        <f t="shared" si="42"/>
        <v>102876.11851321498</v>
      </c>
      <c r="AB31" s="35">
        <f t="shared" si="42"/>
        <v>98186.466094637988</v>
      </c>
      <c r="AC31" s="35">
        <f t="shared" si="42"/>
        <v>146605.99144925503</v>
      </c>
      <c r="AD31" s="35">
        <f t="shared" si="42"/>
        <v>100710.65218032943</v>
      </c>
      <c r="AE31" s="35">
        <f t="shared" si="42"/>
        <v>96697.367832301767</v>
      </c>
      <c r="AF31" s="35">
        <f t="shared" si="42"/>
        <v>135930.77539856639</v>
      </c>
      <c r="AG31" s="35">
        <f t="shared" si="42"/>
        <v>110366.98922886606</v>
      </c>
      <c r="AH31" s="35">
        <f t="shared" si="42"/>
        <v>138150.42699355213</v>
      </c>
      <c r="AI31" s="35">
        <f t="shared" si="42"/>
        <v>115445.55240285513</v>
      </c>
      <c r="AJ31" s="35">
        <f t="shared" si="42"/>
        <v>141654.78320561815</v>
      </c>
      <c r="AK31" s="35">
        <f t="shared" si="42"/>
        <v>125472.28433831909</v>
      </c>
      <c r="AL31" s="35">
        <f t="shared" si="42"/>
        <v>128790.80742934661</v>
      </c>
      <c r="AM31" s="35">
        <f t="shared" si="42"/>
        <v>130085.79885684454</v>
      </c>
      <c r="AN31" s="35">
        <f t="shared" si="42"/>
        <v>124453.8365815588</v>
      </c>
      <c r="AO31" s="35">
        <f t="shared" si="42"/>
        <v>182602.48297253717</v>
      </c>
      <c r="AP31" s="35">
        <f t="shared" si="42"/>
        <v>86619.68877520517</v>
      </c>
      <c r="AQ31" s="35">
        <f t="shared" si="42"/>
        <v>83030.800420421176</v>
      </c>
      <c r="AR31" s="35">
        <f t="shared" si="42"/>
        <v>118115.36142399581</v>
      </c>
      <c r="AS31" s="35">
        <f t="shared" si="42"/>
        <v>95254.889418388018</v>
      </c>
      <c r="AT31" s="35">
        <f t="shared" si="42"/>
        <v>120100.28974457132</v>
      </c>
      <c r="AU31" s="35">
        <f t="shared" si="42"/>
        <v>99796.405706193997</v>
      </c>
      <c r="AV31" s="35">
        <f t="shared" si="42"/>
        <v>123234.06799446791</v>
      </c>
      <c r="AW31" s="35">
        <f t="shared" si="42"/>
        <v>108762.8327916346</v>
      </c>
      <c r="AX31" s="35">
        <f t="shared" si="42"/>
        <v>111730.42936433246</v>
      </c>
      <c r="AY31" s="35">
        <f t="shared" si="42"/>
        <v>112888.47829649365</v>
      </c>
      <c r="AZ31" s="35">
        <f t="shared" si="42"/>
        <v>107852.0836452432</v>
      </c>
      <c r="BA31" s="35">
        <f t="shared" si="42"/>
        <v>159851.63856878225</v>
      </c>
      <c r="BB31" s="35">
        <f t="shared" si="42"/>
        <v>99367.978476449149</v>
      </c>
      <c r="BC31" s="35">
        <f t="shared" si="42"/>
        <v>95395.133190235822</v>
      </c>
      <c r="BD31" s="35">
        <f t="shared" si="42"/>
        <v>134233.21312552202</v>
      </c>
      <c r="BE31" s="35">
        <f t="shared" si="42"/>
        <v>108927.01536458335</v>
      </c>
      <c r="BF31" s="35">
        <f t="shared" si="42"/>
        <v>136430.49884252017</v>
      </c>
      <c r="BG31" s="35">
        <f t="shared" si="42"/>
        <v>113954.40540646669</v>
      </c>
      <c r="BH31" s="35">
        <f t="shared" si="42"/>
        <v>139899.54410595004</v>
      </c>
      <c r="BI31" s="35">
        <f t="shared" si="42"/>
        <v>123880.10497109196</v>
      </c>
      <c r="BJ31" s="35">
        <f t="shared" si="42"/>
        <v>127165.18962397939</v>
      </c>
      <c r="BK31" s="35">
        <f t="shared" si="42"/>
        <v>128447.13232782739</v>
      </c>
      <c r="BL31" s="35">
        <f t="shared" ref="BL31:DN31" si="43">BL26-BL29</f>
        <v>122871.91940066568</v>
      </c>
      <c r="BM31" s="35">
        <f t="shared" si="43"/>
        <v>180434.64251736458</v>
      </c>
      <c r="BN31" s="35">
        <f t="shared" si="43"/>
        <v>138182.86593494262</v>
      </c>
      <c r="BO31" s="35">
        <f t="shared" si="43"/>
        <v>133040.9818653632</v>
      </c>
      <c r="BP31" s="35">
        <f t="shared" si="43"/>
        <v>183307.45088828262</v>
      </c>
      <c r="BQ31" s="35">
        <f t="shared" si="43"/>
        <v>150554.71934342675</v>
      </c>
      <c r="BR31" s="35">
        <f t="shared" si="43"/>
        <v>186151.30399873643</v>
      </c>
      <c r="BS31" s="35">
        <f t="shared" si="43"/>
        <v>157061.45567610674</v>
      </c>
      <c r="BT31" s="35">
        <f t="shared" si="43"/>
        <v>190641.14120396972</v>
      </c>
      <c r="BU31" s="35">
        <f t="shared" si="43"/>
        <v>169907.86493545678</v>
      </c>
      <c r="BV31" s="35">
        <f t="shared" si="43"/>
        <v>174159.60977498489</v>
      </c>
      <c r="BW31" s="35">
        <f t="shared" si="43"/>
        <v>175818.77349573327</v>
      </c>
      <c r="BX31" s="35">
        <f t="shared" si="43"/>
        <v>168603.01338693476</v>
      </c>
      <c r="BY31" s="35">
        <f t="shared" si="43"/>
        <v>243103.98880182905</v>
      </c>
      <c r="BZ31" s="35">
        <f t="shared" si="43"/>
        <v>145461.57219522458</v>
      </c>
      <c r="CA31" s="35">
        <f t="shared" si="43"/>
        <v>140100.46579967323</v>
      </c>
      <c r="CB31" s="35">
        <f t="shared" si="43"/>
        <v>192510.02714215871</v>
      </c>
      <c r="CC31" s="35">
        <f t="shared" si="43"/>
        <v>158360.8949989914</v>
      </c>
      <c r="CD31" s="35">
        <f t="shared" si="43"/>
        <v>195475.12687839358</v>
      </c>
      <c r="CE31" s="35">
        <f t="shared" si="43"/>
        <v>165145.04362919461</v>
      </c>
      <c r="CF31" s="35">
        <f t="shared" si="43"/>
        <v>200156.38663264783</v>
      </c>
      <c r="CG31" s="35">
        <f t="shared" si="43"/>
        <v>178539.15479705064</v>
      </c>
      <c r="CH31" s="35">
        <f t="shared" si="43"/>
        <v>182972.17120562773</v>
      </c>
      <c r="CI31" s="35">
        <f t="shared" si="43"/>
        <v>184702.07275809441</v>
      </c>
      <c r="CJ31" s="35">
        <f t="shared" si="43"/>
        <v>177178.67138525681</v>
      </c>
      <c r="CK31" s="35">
        <f t="shared" si="43"/>
        <v>254855.96833845228</v>
      </c>
      <c r="CL31" s="35">
        <f t="shared" si="43"/>
        <v>110054.72812714637</v>
      </c>
      <c r="CM31" s="35">
        <f t="shared" si="43"/>
        <v>105760.01601024414</v>
      </c>
      <c r="CN31" s="35">
        <f t="shared" si="43"/>
        <v>147744.62917252746</v>
      </c>
      <c r="CO31" s="35">
        <f t="shared" si="43"/>
        <v>120388.20667760563</v>
      </c>
      <c r="CP31" s="35">
        <f t="shared" si="43"/>
        <v>150119.931736117</v>
      </c>
      <c r="CQ31" s="35">
        <f t="shared" si="43"/>
        <v>125822.89929052815</v>
      </c>
      <c r="CR31" s="35">
        <f t="shared" si="43"/>
        <v>153870.02761290153</v>
      </c>
      <c r="CS31" s="35">
        <f t="shared" si="43"/>
        <v>136552.74631901644</v>
      </c>
      <c r="CT31" s="35">
        <f t="shared" si="43"/>
        <v>140103.97770292242</v>
      </c>
      <c r="CU31" s="35">
        <f t="shared" si="43"/>
        <v>141489.77917938447</v>
      </c>
      <c r="CV31" s="35">
        <f t="shared" si="43"/>
        <v>135462.88087662938</v>
      </c>
      <c r="CW31" s="35">
        <f t="shared" si="43"/>
        <v>197689.14609491779</v>
      </c>
      <c r="CX31" s="35">
        <f t="shared" si="43"/>
        <v>112874.25571642327</v>
      </c>
      <c r="CY31" s="35">
        <f t="shared" si="43"/>
        <v>108494.62419569306</v>
      </c>
      <c r="CZ31" s="35">
        <f t="shared" si="43"/>
        <v>151309.39971173881</v>
      </c>
      <c r="DA31" s="35">
        <f t="shared" si="43"/>
        <v>123412.05828537117</v>
      </c>
      <c r="DB31" s="35">
        <f t="shared" si="43"/>
        <v>153731.66916673351</v>
      </c>
      <c r="DC31" s="35">
        <f t="shared" si="43"/>
        <v>128954.21115269838</v>
      </c>
      <c r="DD31" s="35">
        <f t="shared" si="43"/>
        <v>157555.91574267717</v>
      </c>
      <c r="DE31" s="35">
        <f t="shared" si="43"/>
        <v>139896.21959923464</v>
      </c>
      <c r="DF31" s="35">
        <f t="shared" si="43"/>
        <v>143517.66953185061</v>
      </c>
      <c r="DG31" s="35">
        <f t="shared" si="43"/>
        <v>144930.87248063553</v>
      </c>
      <c r="DH31" s="35">
        <f t="shared" si="43"/>
        <v>138784.80423193914</v>
      </c>
      <c r="DI31" s="35">
        <f t="shared" si="43"/>
        <v>202241.47027825983</v>
      </c>
      <c r="DJ31" s="35">
        <f t="shared" si="43"/>
        <v>120343.22618978471</v>
      </c>
      <c r="DK31" s="35">
        <f t="shared" si="43"/>
        <v>104330.90457385406</v>
      </c>
      <c r="DL31" s="35">
        <f t="shared" si="43"/>
        <v>260865.52449150058</v>
      </c>
      <c r="DM31" s="35">
        <f t="shared" si="43"/>
        <v>158870.36781357531</v>
      </c>
      <c r="DN31" s="35">
        <f t="shared" si="43"/>
        <v>269721.55664174864</v>
      </c>
      <c r="DO31" s="35">
        <f t="shared" ref="DO31:DQ31" si="44">DO26-DO29</f>
        <v>179132.97066869121</v>
      </c>
      <c r="DP31" s="35">
        <f t="shared" si="44"/>
        <v>283703.34159849351</v>
      </c>
      <c r="DQ31" s="35">
        <f t="shared" si="44"/>
        <v>219137.9248619529</v>
      </c>
      <c r="DR31" s="2"/>
      <c r="DS31" s="49">
        <f>DS26-DS29</f>
        <v>374598.87332807481</v>
      </c>
      <c r="DT31" s="49">
        <f>DT26-DT29</f>
        <v>2218123.9511404894</v>
      </c>
      <c r="DU31" s="49">
        <f t="shared" ref="DU31:EC31" si="45">DU26-DU29</f>
        <v>1208976.7706750203</v>
      </c>
      <c r="DV31" s="49">
        <f t="shared" si="45"/>
        <v>1530361.7574206945</v>
      </c>
      <c r="DW31" s="49">
        <f t="shared" si="45"/>
        <v>1327236.9661497362</v>
      </c>
      <c r="DX31" s="49">
        <f t="shared" si="45"/>
        <v>1511006.7773526534</v>
      </c>
      <c r="DY31" s="49">
        <f t="shared" si="45"/>
        <v>2070533.1693057753</v>
      </c>
      <c r="DZ31" s="49">
        <f t="shared" si="45"/>
        <v>2175457.5557607673</v>
      </c>
      <c r="EA31" s="49">
        <f t="shared" si="45"/>
        <v>1665058.9687999487</v>
      </c>
      <c r="EB31" s="49">
        <f t="shared" si="45"/>
        <v>1705703.1700932495</v>
      </c>
      <c r="EC31" s="49">
        <f t="shared" si="45"/>
        <v>1596105.8168395981</v>
      </c>
      <c r="ED31" s="43"/>
      <c r="EE31" s="55">
        <f>SUM(DS31:EC31)</f>
        <v>17383163.776866008</v>
      </c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</row>
    <row r="32" spans="1:178" s="2" customFormat="1" ht="18.75" customHeight="1" x14ac:dyDescent="0.2">
      <c r="A32" s="40" t="s">
        <v>8</v>
      </c>
      <c r="B32" s="83">
        <f t="shared" ref="B32:BK32" si="46">B31/B7</f>
        <v>2.9491648018175585E-2</v>
      </c>
      <c r="C32" s="83">
        <f t="shared" si="46"/>
        <v>2.95821409668535E-2</v>
      </c>
      <c r="D32" s="83">
        <f t="shared" si="46"/>
        <v>2.9177711968376773E-2</v>
      </c>
      <c r="E32" s="83">
        <f t="shared" si="46"/>
        <v>3.2334063942686425E-2</v>
      </c>
      <c r="F32" s="83">
        <f t="shared" si="46"/>
        <v>5.7840819257100266E-2</v>
      </c>
      <c r="G32" s="83">
        <f t="shared" si="46"/>
        <v>5.744702684623551E-2</v>
      </c>
      <c r="H32" s="83">
        <f t="shared" si="46"/>
        <v>6.0491893018327643E-2</v>
      </c>
      <c r="I32" s="83">
        <f t="shared" si="46"/>
        <v>5.8697688317281838E-2</v>
      </c>
      <c r="J32" s="83">
        <f t="shared" si="46"/>
        <v>6.0622322548561952E-2</v>
      </c>
      <c r="K32" s="83">
        <f t="shared" si="46"/>
        <v>5.9103470458951389E-2</v>
      </c>
      <c r="L32" s="83">
        <f t="shared" si="46"/>
        <v>6.082147643869109E-2</v>
      </c>
      <c r="M32" s="83">
        <f t="shared" si="46"/>
        <v>5.9828030022350362E-2</v>
      </c>
      <c r="N32" s="83">
        <f t="shared" si="46"/>
        <v>6.0047999054180221E-2</v>
      </c>
      <c r="O32" s="83">
        <f t="shared" si="46"/>
        <v>6.0131402693514677E-2</v>
      </c>
      <c r="P32" s="83">
        <f t="shared" si="46"/>
        <v>5.9758657072798753E-2</v>
      </c>
      <c r="Q32" s="83">
        <f t="shared" si="46"/>
        <v>6.2667737233452828E-2</v>
      </c>
      <c r="R32" s="83">
        <f t="shared" si="46"/>
        <v>2.8427157592098289E-2</v>
      </c>
      <c r="S32" s="83">
        <f t="shared" si="46"/>
        <v>2.806083907036358E-2</v>
      </c>
      <c r="T32" s="83">
        <f t="shared" si="46"/>
        <v>3.0893272718821422E-2</v>
      </c>
      <c r="U32" s="83">
        <f t="shared" si="46"/>
        <v>2.9224245089941602E-2</v>
      </c>
      <c r="V32" s="83">
        <f t="shared" si="46"/>
        <v>3.1014602514388201E-2</v>
      </c>
      <c r="W32" s="83">
        <f t="shared" si="46"/>
        <v>2.9601716849634301E-2</v>
      </c>
      <c r="X32" s="83">
        <f t="shared" si="46"/>
        <v>3.1199861947066396E-2</v>
      </c>
      <c r="Y32" s="83">
        <f t="shared" si="46"/>
        <v>3.0275725745819274E-2</v>
      </c>
      <c r="Z32" s="83">
        <f t="shared" si="46"/>
        <v>3.048034810100993E-2</v>
      </c>
      <c r="AA32" s="83">
        <f t="shared" si="46"/>
        <v>3.0557932881786088E-2</v>
      </c>
      <c r="AB32" s="83">
        <f t="shared" si="46"/>
        <v>3.0211192769492197E-2</v>
      </c>
      <c r="AC32" s="83">
        <f t="shared" si="46"/>
        <v>3.2917313849170522E-2</v>
      </c>
      <c r="AD32" s="83">
        <f t="shared" si="46"/>
        <v>3.4281143717624862E-2</v>
      </c>
      <c r="AE32" s="83">
        <f t="shared" si="46"/>
        <v>3.3937182664352847E-2</v>
      </c>
      <c r="AF32" s="83">
        <f t="shared" si="46"/>
        <v>3.6596744775580781E-2</v>
      </c>
      <c r="AG32" s="83">
        <f t="shared" si="46"/>
        <v>3.5029582682735948E-2</v>
      </c>
      <c r="AH32" s="83">
        <f t="shared" si="46"/>
        <v>3.6710669466253926E-2</v>
      </c>
      <c r="AI32" s="83">
        <f t="shared" si="46"/>
        <v>3.5384016259912186E-2</v>
      </c>
      <c r="AJ32" s="83">
        <f t="shared" si="46"/>
        <v>3.6884621985200518E-2</v>
      </c>
      <c r="AK32" s="83">
        <f t="shared" si="46"/>
        <v>3.6016888462902803E-2</v>
      </c>
      <c r="AL32" s="83">
        <f t="shared" si="46"/>
        <v>3.6209022129748462E-2</v>
      </c>
      <c r="AM32" s="83">
        <f t="shared" si="46"/>
        <v>3.6281871689162776E-2</v>
      </c>
      <c r="AN32" s="83">
        <f t="shared" si="46"/>
        <v>3.5956294118933696E-2</v>
      </c>
      <c r="AO32" s="83">
        <f t="shared" si="46"/>
        <v>3.8497252879194949E-2</v>
      </c>
      <c r="AP32" s="83">
        <f t="shared" si="46"/>
        <v>2.8080653742676862E-2</v>
      </c>
      <c r="AQ32" s="83">
        <f t="shared" si="46"/>
        <v>2.775307178717977E-2</v>
      </c>
      <c r="AR32" s="83">
        <f t="shared" si="46"/>
        <v>3.0285988083587317E-2</v>
      </c>
      <c r="AS32" s="83">
        <f t="shared" si="46"/>
        <v>2.8793452757068388E-2</v>
      </c>
      <c r="AT32" s="83">
        <f t="shared" si="46"/>
        <v>3.0394487788990312E-2</v>
      </c>
      <c r="AU32" s="83">
        <f t="shared" si="46"/>
        <v>2.9131008544855241E-2</v>
      </c>
      <c r="AV32" s="83">
        <f t="shared" si="46"/>
        <v>3.0560156854653756E-2</v>
      </c>
      <c r="AW32" s="83">
        <f t="shared" si="46"/>
        <v>2.9733743976274953E-2</v>
      </c>
      <c r="AX32" s="83">
        <f t="shared" si="46"/>
        <v>2.9916728420889719E-2</v>
      </c>
      <c r="AY32" s="83">
        <f t="shared" si="46"/>
        <v>2.9986108953665252E-2</v>
      </c>
      <c r="AZ32" s="83">
        <f t="shared" si="46"/>
        <v>2.9676035077256815E-2</v>
      </c>
      <c r="BA32" s="83">
        <f t="shared" si="46"/>
        <v>3.2095995801315128E-2</v>
      </c>
      <c r="BB32" s="83">
        <f t="shared" si="46"/>
        <v>3.0974457647982026E-2</v>
      </c>
      <c r="BC32" s="83">
        <f t="shared" si="46"/>
        <v>3.0659474998465608E-2</v>
      </c>
      <c r="BD32" s="83">
        <f t="shared" si="46"/>
        <v>3.3094971437319119E-2</v>
      </c>
      <c r="BE32" s="83">
        <f t="shared" si="46"/>
        <v>3.1659841315666175E-2</v>
      </c>
      <c r="BF32" s="83">
        <f t="shared" si="46"/>
        <v>3.3199298077129569E-2</v>
      </c>
      <c r="BG32" s="83">
        <f t="shared" si="46"/>
        <v>3.1984414188538209E-2</v>
      </c>
      <c r="BH32" s="83">
        <f t="shared" si="46"/>
        <v>3.3358595255652261E-2</v>
      </c>
      <c r="BI32" s="83">
        <f t="shared" si="46"/>
        <v>3.2563967487980218E-2</v>
      </c>
      <c r="BJ32" s="83">
        <f t="shared" si="46"/>
        <v>3.2739914069340674E-2</v>
      </c>
      <c r="BK32" s="83">
        <f t="shared" si="46"/>
        <v>3.2806626120086342E-2</v>
      </c>
      <c r="BL32" s="83">
        <f t="shared" ref="BL32:DN32" si="47">BL31/BL7</f>
        <v>3.2508478162001225E-2</v>
      </c>
      <c r="BM32" s="83">
        <f t="shared" si="47"/>
        <v>3.4835363473595796E-2</v>
      </c>
      <c r="BN32" s="83">
        <f t="shared" si="47"/>
        <v>4.1416949889417257E-2</v>
      </c>
      <c r="BO32" s="83">
        <f t="shared" si="47"/>
        <v>4.1114081957189907E-2</v>
      </c>
      <c r="BP32" s="83">
        <f t="shared" si="47"/>
        <v>4.3455905456087365E-2</v>
      </c>
      <c r="BQ32" s="83">
        <f t="shared" si="47"/>
        <v>4.2075972646805862E-2</v>
      </c>
      <c r="BR32" s="83">
        <f t="shared" si="47"/>
        <v>4.3556219532828316E-2</v>
      </c>
      <c r="BS32" s="83">
        <f t="shared" si="47"/>
        <v>4.2388061947644294E-2</v>
      </c>
      <c r="BT32" s="83">
        <f t="shared" si="47"/>
        <v>4.3709389896792267E-2</v>
      </c>
      <c r="BU32" s="83">
        <f t="shared" si="47"/>
        <v>4.2945324735569244E-2</v>
      </c>
      <c r="BV32" s="83">
        <f t="shared" si="47"/>
        <v>4.3114504140723521E-2</v>
      </c>
      <c r="BW32" s="83">
        <f t="shared" si="47"/>
        <v>4.3178650343363698E-2</v>
      </c>
      <c r="BX32" s="83">
        <f t="shared" si="47"/>
        <v>4.2891969614435657E-2</v>
      </c>
      <c r="BY32" s="83">
        <f t="shared" si="47"/>
        <v>4.5129359337122678E-2</v>
      </c>
      <c r="BZ32" s="83">
        <f t="shared" si="47"/>
        <v>4.1921697004707596E-2</v>
      </c>
      <c r="CA32" s="83">
        <f t="shared" si="47"/>
        <v>4.1630477839104445E-2</v>
      </c>
      <c r="CB32" s="83">
        <f t="shared" si="47"/>
        <v>4.3882231203429017E-2</v>
      </c>
      <c r="CC32" s="83">
        <f t="shared" si="47"/>
        <v>4.2555372732965883E-2</v>
      </c>
      <c r="CD32" s="83">
        <f t="shared" si="47"/>
        <v>4.3978687046449035E-2</v>
      </c>
      <c r="CE32" s="83">
        <f t="shared" si="47"/>
        <v>4.28554585991568E-2</v>
      </c>
      <c r="CF32" s="83">
        <f t="shared" si="47"/>
        <v>4.4125966242568287E-2</v>
      </c>
      <c r="CG32" s="83">
        <f t="shared" si="47"/>
        <v>4.3391288202930783E-2</v>
      </c>
      <c r="CH32" s="83">
        <f t="shared" si="47"/>
        <v>4.355396070788678E-2</v>
      </c>
      <c r="CI32" s="83">
        <f t="shared" si="47"/>
        <v>4.3615639748886846E-2</v>
      </c>
      <c r="CJ32" s="83">
        <f t="shared" si="47"/>
        <v>4.333998520184066E-2</v>
      </c>
      <c r="CK32" s="83">
        <f t="shared" si="47"/>
        <v>4.5491321473655269E-2</v>
      </c>
      <c r="CL32" s="83">
        <f t="shared" si="47"/>
        <v>3.0497619622770276E-2</v>
      </c>
      <c r="CM32" s="83">
        <f t="shared" si="47"/>
        <v>3.0217601194305492E-2</v>
      </c>
      <c r="CN32" s="83">
        <f t="shared" si="47"/>
        <v>3.2382748660002285E-2</v>
      </c>
      <c r="CO32" s="83">
        <f t="shared" si="47"/>
        <v>3.1106923207633939E-2</v>
      </c>
      <c r="CP32" s="83">
        <f t="shared" si="47"/>
        <v>3.2475494662906161E-2</v>
      </c>
      <c r="CQ32" s="83">
        <f t="shared" si="47"/>
        <v>3.1395467309740584E-2</v>
      </c>
      <c r="CR32" s="83">
        <f t="shared" si="47"/>
        <v>3.2617109274559332E-2</v>
      </c>
      <c r="CS32" s="83">
        <f t="shared" si="47"/>
        <v>3.1910688082600155E-2</v>
      </c>
      <c r="CT32" s="83">
        <f t="shared" si="47"/>
        <v>3.2067103952750232E-2</v>
      </c>
      <c r="CU32" s="83">
        <f t="shared" si="47"/>
        <v>3.2126410722942603E-2</v>
      </c>
      <c r="CV32" s="83">
        <f t="shared" si="47"/>
        <v>3.1861358273859781E-2</v>
      </c>
      <c r="CW32" s="83">
        <f t="shared" si="47"/>
        <v>3.3929950842912102E-2</v>
      </c>
      <c r="CX32" s="83">
        <f t="shared" si="47"/>
        <v>3.0075911519237112E-2</v>
      </c>
      <c r="CY32" s="83">
        <f t="shared" si="47"/>
        <v>2.9806663030328737E-2</v>
      </c>
      <c r="CZ32" s="83">
        <f t="shared" si="47"/>
        <v>3.1888535593498669E-2</v>
      </c>
      <c r="DA32" s="83">
        <f t="shared" si="47"/>
        <v>3.0661780350836811E-2</v>
      </c>
      <c r="DB32" s="83">
        <f t="shared" si="47"/>
        <v>3.1977714442444669E-2</v>
      </c>
      <c r="DC32" s="83">
        <f t="shared" si="47"/>
        <v>3.0939226602862323E-2</v>
      </c>
      <c r="DD32" s="83">
        <f t="shared" si="47"/>
        <v>3.2113882338265037E-2</v>
      </c>
      <c r="DE32" s="83">
        <f t="shared" si="47"/>
        <v>3.1434631192150501E-2</v>
      </c>
      <c r="DF32" s="83">
        <f t="shared" si="47"/>
        <v>3.1585031067294732E-2</v>
      </c>
      <c r="DG32" s="83">
        <f t="shared" si="47"/>
        <v>3.1642056807864347E-2</v>
      </c>
      <c r="DH32" s="83">
        <f t="shared" si="47"/>
        <v>3.1387198683746183E-2</v>
      </c>
      <c r="DI32" s="83">
        <f t="shared" si="47"/>
        <v>3.3376230000142733E-2</v>
      </c>
      <c r="DJ32" s="83">
        <f t="shared" si="47"/>
        <v>3.083274630771338E-2</v>
      </c>
      <c r="DK32" s="83">
        <f t="shared" si="47"/>
        <v>2.756035272693776E-2</v>
      </c>
      <c r="DL32" s="83">
        <f t="shared" si="47"/>
        <v>5.286302550825181E-2</v>
      </c>
      <c r="DM32" s="83">
        <f t="shared" si="47"/>
        <v>3.7953281733843228E-2</v>
      </c>
      <c r="DN32" s="83">
        <f t="shared" si="47"/>
        <v>5.3946887831918942E-2</v>
      </c>
      <c r="DO32" s="83">
        <f t="shared" ref="DO32:DQ32" si="48">DO31/DO7</f>
        <v>4.1325309327460903E-2</v>
      </c>
      <c r="DP32" s="83">
        <f t="shared" si="48"/>
        <v>5.5601845859712742E-2</v>
      </c>
      <c r="DQ32" s="83">
        <f t="shared" si="48"/>
        <v>4.7346360009848522E-2</v>
      </c>
      <c r="DS32" s="83">
        <f t="shared" ref="DS32:EC32" si="49">DS31/DS7</f>
        <v>3.0320495520273123E-2</v>
      </c>
      <c r="DT32" s="83">
        <f t="shared" si="49"/>
        <v>5.9965510152969199E-2</v>
      </c>
      <c r="DU32" s="83">
        <f t="shared" si="49"/>
        <v>3.0403614239418442E-2</v>
      </c>
      <c r="DV32" s="83">
        <f t="shared" si="49"/>
        <v>3.6136971555484065E-2</v>
      </c>
      <c r="DW32" s="83">
        <f t="shared" si="49"/>
        <v>2.9848108826352488E-2</v>
      </c>
      <c r="DX32" s="83">
        <f t="shared" si="49"/>
        <v>3.2673933689977674E-2</v>
      </c>
      <c r="DY32" s="83">
        <f t="shared" si="49"/>
        <v>4.305106146825937E-2</v>
      </c>
      <c r="DZ32" s="83">
        <f t="shared" si="49"/>
        <v>4.3492958138209567E-2</v>
      </c>
      <c r="EA32" s="83">
        <f t="shared" si="49"/>
        <v>3.2008447635752973E-2</v>
      </c>
      <c r="EB32" s="83">
        <f t="shared" si="49"/>
        <v>3.1528630762489455E-2</v>
      </c>
      <c r="EC32" s="83">
        <f t="shared" si="49"/>
        <v>4.4491244038631361E-2</v>
      </c>
      <c r="ED32" s="41"/>
      <c r="EE32" s="81">
        <f>AVERAGE(DS32:EC32)</f>
        <v>3.7629179638892521E-2</v>
      </c>
    </row>
    <row r="33" spans="1:178" s="2" customFormat="1" ht="18.75" customHeight="1" x14ac:dyDescent="0.2">
      <c r="A33" s="40"/>
      <c r="DS33" s="41"/>
      <c r="EE33" s="46"/>
    </row>
    <row r="34" spans="1:178" s="2" customFormat="1" ht="18.75" customHeight="1" thickBot="1" x14ac:dyDescent="0.25">
      <c r="A34" s="40"/>
      <c r="EE34" s="46"/>
    </row>
    <row r="35" spans="1:178" s="14" customFormat="1" ht="18.75" customHeight="1" x14ac:dyDescent="0.25">
      <c r="A35" s="31" t="s">
        <v>0</v>
      </c>
      <c r="B35" s="36">
        <v>2832</v>
      </c>
      <c r="C35" s="36">
        <f>+IF(B71&gt;0,B71*Supuestos!$C$3/360*30,0)</f>
        <v>1374.9194524506029</v>
      </c>
      <c r="D35" s="36">
        <f>+IF(C71&gt;0,C71*Supuestos!$C$3/360*30,0)</f>
        <v>1567.786397452621</v>
      </c>
      <c r="E35" s="36">
        <f>+IF(D71&gt;0,D71*Supuestos!$C$3/360*30,0)</f>
        <v>1752.6138133531267</v>
      </c>
      <c r="F35" s="36">
        <f>+IF(E71&gt;0,E71*Supuestos!$C$3/360*30,0)</f>
        <v>1875.0952632353356</v>
      </c>
      <c r="G35" s="36">
        <f>+IF(F71&gt;0,F71*Supuestos!$C$3/360*30,0)</f>
        <v>2452.8847733427074</v>
      </c>
      <c r="H35" s="36">
        <f>+IF(G71&gt;0,G71*Supuestos!$C$3/360*30,0)</f>
        <v>3014.5761716695483</v>
      </c>
      <c r="I35" s="36">
        <f>+IF(H71&gt;0,H71*Supuestos!$C$3/360*30,0)</f>
        <v>3766.3711724866989</v>
      </c>
      <c r="J35" s="36">
        <f>+IF(I71&gt;0,I71*Supuestos!$C$3/360*30,0)</f>
        <v>4400.1893440325302</v>
      </c>
      <c r="K35" s="36">
        <f>+IF(J71&gt;0,J71*Supuestos!$C$3/360*30,0)</f>
        <v>5169.8749489161255</v>
      </c>
      <c r="L35" s="36">
        <f>+IF(K71&gt;0,K71*Supuestos!$C$3/360*30,0)</f>
        <v>5835.315014541633</v>
      </c>
      <c r="M35" s="36">
        <f>+IF(L71&gt;0,L71*Supuestos!$C$3/360*30,0)</f>
        <v>6629.2802153520497</v>
      </c>
      <c r="N35" s="36">
        <f>+IF(M71&gt;0,M71*Supuestos!$C$3/360*30,0)</f>
        <v>7350.2395504242531</v>
      </c>
      <c r="O35" s="36">
        <f>+IF(N71&gt;0,N71*Supuestos!$C$3/360*30,0)</f>
        <v>1738.6104988607713</v>
      </c>
      <c r="P35" s="36">
        <f>+IF(O71&gt;0,O71*Supuestos!$C$3/360*30,0)</f>
        <v>2473.2164949403668</v>
      </c>
      <c r="Q35" s="36">
        <f>+IF(P71&gt;0,P71*Supuestos!$C$3/360*30,0)</f>
        <v>3192.1707815731365</v>
      </c>
      <c r="R35" s="36">
        <f>+IF(Q71&gt;0,Q71*Supuestos!$C$3/360*30,0)</f>
        <v>1633.1967355200597</v>
      </c>
      <c r="S35" s="36">
        <f>+IF(R71&gt;0,R71*Supuestos!$C$3/360*30,0)</f>
        <v>1848.4828476747723</v>
      </c>
      <c r="T35" s="36">
        <f>+IF(S71&gt;0,S71*Supuestos!$C$3/360*30,0)</f>
        <v>2057.6447937987218</v>
      </c>
      <c r="U35" s="36">
        <f>+IF(T71&gt;0,T71*Supuestos!$C$3/360*30,0)</f>
        <v>2338.8706321553609</v>
      </c>
      <c r="V35" s="36">
        <f>+IF(U71&gt;0,U71*Supuestos!$C$3/360*30,0)</f>
        <v>2575.3414252298967</v>
      </c>
      <c r="W35" s="36">
        <f>+IF(V71&gt;0,V71*Supuestos!$C$3/360*30,0)</f>
        <v>2863.310469781436</v>
      </c>
      <c r="X35" s="36">
        <f>+IF(W71&gt;0,W71*Supuestos!$C$3/360*30,0)</f>
        <v>3111.7309254017778</v>
      </c>
      <c r="Y35" s="36">
        <f>+IF(X71&gt;0,X71*Supuestos!$C$3/360*30,0)</f>
        <v>3408.8653434613611</v>
      </c>
      <c r="Z35" s="36">
        <f>+IF(Y71&gt;0,Y71*Supuestos!$C$3/360*30,0)</f>
        <v>3678.2965063000011</v>
      </c>
      <c r="AA35" s="36">
        <f>+IF(Z71&gt;0,Z71*Supuestos!$C$3/360*30,0)</f>
        <v>544.39383553930645</v>
      </c>
      <c r="AB35" s="36">
        <f>+IF(AA71&gt;0,AA71*Supuestos!$C$3/360*30,0)</f>
        <v>807.07226970059128</v>
      </c>
      <c r="AC35" s="36">
        <f>+IF(AB71&gt;0,AB71*Supuestos!$C$3/360*30,0)</f>
        <v>1060.9486146497784</v>
      </c>
      <c r="AD35" s="36">
        <f>+IF(AC71&gt;0,AC71*Supuestos!$C$3/360*30,0)</f>
        <v>880.72905800099829</v>
      </c>
      <c r="AE35" s="36">
        <f>+IF(AD71&gt;0,AD71*Supuestos!$C$3/360*30,0)</f>
        <v>1184.9524499087411</v>
      </c>
      <c r="AF35" s="36">
        <f>+IF(AE71&gt;0,AE71*Supuestos!$C$3/360*30,0)</f>
        <v>1480.6447814175785</v>
      </c>
      <c r="AG35" s="36">
        <f>+IF(AF71&gt;0,AF71*Supuestos!$C$3/360*30,0)</f>
        <v>1876.9689738252098</v>
      </c>
      <c r="AH35" s="36">
        <f>+IF(AG71&gt;0,AG71*Supuestos!$C$3/360*30,0)</f>
        <v>2210.8275292415251</v>
      </c>
      <c r="AI35" s="36">
        <f>+IF(AH71&gt;0,AH71*Supuestos!$C$3/360*30,0)</f>
        <v>2616.6052826937917</v>
      </c>
      <c r="AJ35" s="36">
        <f>+IF(AI71&gt;0,AI71*Supuestos!$C$3/360*30,0)</f>
        <v>2967.1866361075026</v>
      </c>
      <c r="AK35" s="36">
        <f>+IF(AJ71&gt;0,AJ71*Supuestos!$C$3/360*30,0)</f>
        <v>3385.8000889459181</v>
      </c>
      <c r="AL35" s="36">
        <f>+IF(AK71&gt;0,AK71*Supuestos!$C$3/360*30,0)</f>
        <v>3765.7552972447779</v>
      </c>
      <c r="AM35" s="36">
        <f>+IF(AL71&gt;0,AL71*Supuestos!$C$3/360*30,0)</f>
        <v>1220.7273841523368</v>
      </c>
      <c r="AN35" s="36">
        <f>+IF(AM71&gt;0,AM71*Supuestos!$C$3/360*30,0)</f>
        <v>1600.9217663411041</v>
      </c>
      <c r="AO35" s="36">
        <f>+IF(AN71&gt;0,AN71*Supuestos!$C$3/360*30,0)</f>
        <v>1968.8979576597837</v>
      </c>
      <c r="AP35" s="36">
        <f>+IF(AO71&gt;0,AO71*Supuestos!$C$3/360*30,0)</f>
        <v>1464.7426140709026</v>
      </c>
      <c r="AQ35" s="36">
        <f>+IF(AP71&gt;0,AP71*Supuestos!$C$3/360*30,0)</f>
        <v>1676.6489344279707</v>
      </c>
      <c r="AR35" s="36">
        <f>+IF(AQ71&gt;0,AQ71*Supuestos!$C$3/360*30,0)</f>
        <v>1882.3385240525579</v>
      </c>
      <c r="AS35" s="36">
        <f>+IF(AR71&gt;0,AR71*Supuestos!$C$3/360*30,0)</f>
        <v>2160.8044670353083</v>
      </c>
      <c r="AT35" s="36">
        <f>+IF(AS71&gt;0,AS71*Supuestos!$C$3/360*30,0)</f>
        <v>2394.0246671498353</v>
      </c>
      <c r="AU35" s="36">
        <f>+IF(AT71&gt;0,AT71*Supuestos!$C$3/360*30,0)</f>
        <v>2679.2434813206924</v>
      </c>
      <c r="AV35" s="36">
        <f>+IF(AU71&gt;0,AU71*Supuestos!$C$3/360*30,0)</f>
        <v>2924.4763100539194</v>
      </c>
      <c r="AW35" s="36">
        <f>+IF(AV71&gt;0,AV71*Supuestos!$C$3/360*30,0)</f>
        <v>3218.8944744601972</v>
      </c>
      <c r="AX35" s="36">
        <f>+IF(AW71&gt;0,AW71*Supuestos!$C$3/360*30,0)</f>
        <v>3485.2936521052038</v>
      </c>
      <c r="AY35" s="36">
        <f>+IF(AX71&gt;0,AX71*Supuestos!$C$3/360*30,0)</f>
        <v>925.23284263607366</v>
      </c>
      <c r="AZ35" s="36">
        <f>+IF(AY71&gt;0,AY71*Supuestos!$C$3/360*30,0)</f>
        <v>1187.9736764630879</v>
      </c>
      <c r="BA35" s="36">
        <f>+IF(AZ71&gt;0,AZ71*Supuestos!$C$3/360*30,0)</f>
        <v>1441.8078489211607</v>
      </c>
      <c r="BB35" s="36">
        <f>+IF(BA71&gt;0,BA71*Supuestos!$C$3/360*30,0)</f>
        <v>1251.0045565978576</v>
      </c>
      <c r="BC35" s="36">
        <f>+IF(BB71&gt;0,BB71*Supuestos!$C$3/360*30,0)</f>
        <v>1511.7963305950177</v>
      </c>
      <c r="BD35" s="36">
        <f>+IF(BC71&gt;0,BC71*Supuestos!$C$3/360*30,0)</f>
        <v>1765.0635572629656</v>
      </c>
      <c r="BE35" s="36">
        <f>+IF(BD71&gt;0,BD71*Supuestos!$C$3/360*30,0)</f>
        <v>2106.6617248147063</v>
      </c>
      <c r="BF35" s="36">
        <f>+IF(BE71&gt;0,BE71*Supuestos!$C$3/360*30,0)</f>
        <v>2393.3751864355463</v>
      </c>
      <c r="BG35" s="36">
        <f>+IF(BF71&gt;0,BF71*Supuestos!$C$3/360*30,0)</f>
        <v>2743.2067223694721</v>
      </c>
      <c r="BH35" s="36">
        <f>+IF(BG71&gt;0,BG71*Supuestos!$C$3/360*30,0)</f>
        <v>3044.5362923599973</v>
      </c>
      <c r="BI35" s="36">
        <f>+IF(BH71&gt;0,BH71*Supuestos!$C$3/360*30,0)</f>
        <v>3405.5703268319699</v>
      </c>
      <c r="BJ35" s="36">
        <f>+IF(BI71&gt;0,BI71*Supuestos!$C$3/360*30,0)</f>
        <v>3732.6241437556182</v>
      </c>
      <c r="BK35" s="36">
        <f>+IF(BJ71&gt;0,BJ71*Supuestos!$C$3/360*30,0)</f>
        <v>493.38545681090653</v>
      </c>
      <c r="BL35" s="36">
        <f>+IF(BK71&gt;0,BK71*Supuestos!$C$3/360*30,0)</f>
        <v>815.32060318313063</v>
      </c>
      <c r="BM35" s="36">
        <f>+IF(BL71&gt;0,BL71*Supuestos!$C$3/360*30,0)</f>
        <v>1126.4642044911548</v>
      </c>
      <c r="BN35" s="36">
        <f>+IF(BM71&gt;0,BM71*Supuestos!$C$3/360*30,0)</f>
        <v>755.65309185362969</v>
      </c>
      <c r="BO35" s="36">
        <f>+IF(BN71&gt;0,BN71*Supuestos!$C$3/360*30,0)</f>
        <v>1201.4769741587995</v>
      </c>
      <c r="BP35" s="36">
        <f>+IF(BO71&gt;0,BO71*Supuestos!$C$3/360*30,0)</f>
        <v>1635.0503142035682</v>
      </c>
      <c r="BQ35" s="36">
        <f>+IF(BP71&gt;0,BP71*Supuestos!$C$3/360*30,0)</f>
        <v>2213.6392410103972</v>
      </c>
      <c r="BR35" s="36">
        <f>+IF(BQ71&gt;0,BQ71*Supuestos!$C$3/360*30,0)</f>
        <v>2702.2770216395647</v>
      </c>
      <c r="BS35" s="36">
        <f>+IF(BR71&gt;0,BR71*Supuestos!$C$3/360*30,0)</f>
        <v>3294.5658198064634</v>
      </c>
      <c r="BT35" s="36">
        <f>+IF(BS71&gt;0,BS71*Supuestos!$C$3/360*30,0)</f>
        <v>3807.3763464109179</v>
      </c>
      <c r="BU35" s="36">
        <f>+IF(BT71&gt;0,BT71*Supuestos!$C$3/360*30,0)</f>
        <v>4418.2383561000852</v>
      </c>
      <c r="BV35" s="36">
        <f>+IF(BU71&gt;0,BU71*Supuestos!$C$3/360*30,0)</f>
        <v>4973.4482711385162</v>
      </c>
      <c r="BW35" s="36">
        <f>+IF(BV71&gt;0,BV71*Supuestos!$C$3/360*30,0)</f>
        <v>1941.1553952461638</v>
      </c>
      <c r="BX35" s="36">
        <f>+IF(BW71&gt;0,BW71*Supuestos!$C$3/360*30,0)</f>
        <v>2500.09372824924</v>
      </c>
      <c r="BY35" s="36">
        <f>+IF(BX71&gt;0,BX71*Supuestos!$C$3/360*30,0)</f>
        <v>3041.4889672132158</v>
      </c>
      <c r="BZ35" s="36">
        <f>+IF(BY71&gt;0,BY71*Supuestos!$C$3/360*30,0)</f>
        <v>2014.7637480765409</v>
      </c>
      <c r="CA35" s="36">
        <f>+IF(BZ71&gt;0,BZ71*Supuestos!$C$3/360*30,0)</f>
        <v>2487.277568940478</v>
      </c>
      <c r="CB35" s="36">
        <f>+IF(CA71&gt;0,CA71*Supuestos!$C$3/360*30,0)</f>
        <v>2947.025820570364</v>
      </c>
      <c r="CC35" s="36">
        <f>+IF(CB71&gt;0,CB71*Supuestos!$C$3/360*30,0)</f>
        <v>3558.337625620607</v>
      </c>
      <c r="CD35" s="36">
        <f>+IF(CC71&gt;0,CC71*Supuestos!$C$3/360*30,0)</f>
        <v>4075.6941014692434</v>
      </c>
      <c r="CE35" s="36">
        <f>+IF(CD71&gt;0,CD71*Supuestos!$C$3/360*30,0)</f>
        <v>4701.392255632145</v>
      </c>
      <c r="CF35" s="36">
        <f>+IF(CE71&gt;0,CE71*Supuestos!$C$3/360*30,0)</f>
        <v>5244.0786664649795</v>
      </c>
      <c r="CG35" s="36">
        <f>+IF(CF71&gt;0,CF71*Supuestos!$C$3/360*30,0)</f>
        <v>5889.2561238767885</v>
      </c>
      <c r="CH35" s="36">
        <f>+IF(CG71&gt;0,CG71*Supuestos!$C$3/360*30,0)</f>
        <v>6476.3184257578541</v>
      </c>
      <c r="CI35" s="36">
        <f>+IF(CH71&gt;0,CH71*Supuestos!$C$3/360*30,0)</f>
        <v>4720.3204474504191</v>
      </c>
      <c r="CJ35" s="36">
        <f>+IF(CI71&gt;0,CI71*Supuestos!$C$3/360*30,0)</f>
        <v>5318.7595203408991</v>
      </c>
      <c r="CK35" s="36">
        <f>+IF(CJ71&gt;0,CJ71*Supuestos!$C$3/360*30,0)</f>
        <v>5898.9435295684152</v>
      </c>
      <c r="CL35" s="36">
        <f>+IF(CK71&gt;0,CK71*Supuestos!$C$3/360*30,0)</f>
        <v>4772.4142070321195</v>
      </c>
      <c r="CM35" s="36">
        <f>+IF(CL71&gt;0,CL71*Supuestos!$C$3/360*30,0)</f>
        <v>5052.8998090062669</v>
      </c>
      <c r="CN35" s="36">
        <f>+IF(CM71&gt;0,CM71*Supuestos!$C$3/360*30,0)</f>
        <v>5323.9182995771444</v>
      </c>
      <c r="CO35" s="36">
        <f>+IF(CN71&gt;0,CN71*Supuestos!$C$3/360*30,0)</f>
        <v>5683.2812839531998</v>
      </c>
      <c r="CP35" s="36">
        <f>+IF(CO71&gt;0,CO71*Supuestos!$C$3/360*30,0)</f>
        <v>5984.6384208762647</v>
      </c>
      <c r="CQ35" s="36">
        <f>+IF(CP71&gt;0,CP71*Supuestos!$C$3/360*30,0)</f>
        <v>6348.4129375578241</v>
      </c>
      <c r="CR35" s="36">
        <f>+IF(CQ71&gt;0,CQ71*Supuestos!$C$3/360*30,0)</f>
        <v>6660.5152089019384</v>
      </c>
      <c r="CS35" s="36">
        <f>+IF(CR71&gt;0,CR71*Supuestos!$C$3/360*30,0)</f>
        <v>7031.3561167400194</v>
      </c>
      <c r="CT35" s="36">
        <f>+IF(CS71&gt;0,CS71*Supuestos!$C$3/360*30,0)</f>
        <v>7365.1552234642932</v>
      </c>
      <c r="CU35" s="36">
        <f>+IF(CT71&gt;0,CT71*Supuestos!$C$3/360*30,0)</f>
        <v>5443.4121687953902</v>
      </c>
      <c r="CV35" s="36">
        <f>+IF(CU71&gt;0,CU71*Supuestos!$C$3/360*30,0)</f>
        <v>5774.3046187760083</v>
      </c>
      <c r="CW35" s="36">
        <f>+IF(CV71&gt;0,CV71*Supuestos!$C$3/360*30,0)</f>
        <v>6091.54390820753</v>
      </c>
      <c r="CX35" s="36">
        <f>+IF(CW71&gt;0,CW71*Supuestos!$C$3/360*30,0)</f>
        <v>5608.1695467075369</v>
      </c>
      <c r="CY35" s="36">
        <f>+IF(CX71&gt;0,CX71*Supuestos!$C$3/360*30,0)</f>
        <v>5861.9649713880981</v>
      </c>
      <c r="CZ35" s="36">
        <f>+IF(CY71&gt;0,CY71*Supuestos!$C$3/360*30,0)</f>
        <v>6108.1057493569087</v>
      </c>
      <c r="DA35" s="36">
        <f>+IF(CZ71&gt;0,CZ71*Supuestos!$C$3/360*30,0)</f>
        <v>6443.4512663781097</v>
      </c>
      <c r="DB35" s="36">
        <f>+IF(DA71&gt;0,DA71*Supuestos!$C$3/360*30,0)</f>
        <v>6723.2852982366103</v>
      </c>
      <c r="DC35" s="36">
        <f>+IF(DB71&gt;0,DB71*Supuestos!$C$3/360*30,0)</f>
        <v>7066.8465315971171</v>
      </c>
      <c r="DD35" s="36">
        <f>+IF(DC71&gt;0,DC71*Supuestos!$C$3/360*30,0)</f>
        <v>7361.3453367900302</v>
      </c>
      <c r="DE35" s="36">
        <f>+IF(DD71&gt;0,DD71*Supuestos!$C$3/360*30,0)</f>
        <v>7716.1214226761504</v>
      </c>
      <c r="DF35" s="36">
        <f>+IF(DE71&gt;0,DE71*Supuestos!$C$3/360*30,0)</f>
        <v>8036.5084030469125</v>
      </c>
      <c r="DG35" s="36">
        <f>+IF(DF71&gt;0,DF71*Supuestos!$C$3/360*30,0)</f>
        <v>6200.0431564538203</v>
      </c>
      <c r="DH35" s="36">
        <f>+IF(DG71&gt;0,DG71*Supuestos!$C$3/360*30,0)</f>
        <v>6522.7768140795397</v>
      </c>
      <c r="DI35" s="36">
        <f>+IF(DH71&gt;0,DH71*Supuestos!$C$3/360*30,0)</f>
        <v>6834.5923095832431</v>
      </c>
      <c r="DJ35" s="36">
        <f>+IF(DI71&gt;0,DI71*Supuestos!$C$3/360*30,0)</f>
        <v>6346.7149812894268</v>
      </c>
      <c r="DK35" s="36">
        <f>+IF(DJ71&gt;0,DJ71*Supuestos!$C$3/360*30,0)</f>
        <v>6622.1163636612328</v>
      </c>
      <c r="DL35" s="36">
        <f>+IF(DK71&gt;0,DK71*Supuestos!$C$3/360*30,0)</f>
        <v>6828.9879860861829</v>
      </c>
      <c r="DM35" s="36">
        <f>+IF(DL71&gt;0,DL71*Supuestos!$C$3/360*30,0)</f>
        <v>7721.0787267834221</v>
      </c>
      <c r="DN35" s="36">
        <f>+IF(DM71&gt;0,DM71*Supuestos!$C$3/360*30,0)</f>
        <v>8172.1051493000259</v>
      </c>
      <c r="DO35" s="36">
        <f>+IF(DN71&gt;0,DN71*Supuestos!$C$3/360*30,0)</f>
        <v>9109.9797519284057</v>
      </c>
      <c r="DP35" s="36">
        <f>+IF(DO71&gt;0,DO71*Supuestos!$C$3/360*30,0)</f>
        <v>9656.8833381258082</v>
      </c>
      <c r="DQ35" s="36">
        <f>+IF(DP71&gt;0,DP71*Supuestos!$C$3/360*30,0)</f>
        <v>10663.690341314337</v>
      </c>
      <c r="DR35" s="2"/>
      <c r="DS35" s="78">
        <f>SUM(B35:E35)</f>
        <v>7527.3196632563504</v>
      </c>
      <c r="DT35" s="79">
        <f>SUM(F35:Q35)</f>
        <v>47897.824229375154</v>
      </c>
      <c r="DU35" s="79">
        <f>SUM(R35:AC35)</f>
        <v>25928.154399213068</v>
      </c>
      <c r="DV35" s="79">
        <f>SUM(AD35:AO35)</f>
        <v>25160.017205539269</v>
      </c>
      <c r="DW35" s="79">
        <f>SUM(AP35:BA35)</f>
        <v>25441.481492696912</v>
      </c>
      <c r="DX35" s="79">
        <f>SUM(BB35:BM35)</f>
        <v>24389.009105508343</v>
      </c>
      <c r="DY35" s="79">
        <f>SUM(BN35:BY35)</f>
        <v>32484.463527030566</v>
      </c>
      <c r="DZ35" s="79">
        <f>SUM(BZ35:CK35)</f>
        <v>53332.167833768734</v>
      </c>
      <c r="EA35" s="79">
        <f>SUM(CL35:CW35)</f>
        <v>71531.852202887996</v>
      </c>
      <c r="EB35" s="79">
        <f>SUM(CX35:DI35)</f>
        <v>80483.210806294068</v>
      </c>
      <c r="EC35" s="80">
        <f>SUM(DJ35:DQ35)</f>
        <v>65121.556638488844</v>
      </c>
      <c r="ED35" s="36"/>
      <c r="EE35" s="56">
        <f>SUM(DS35:EC35)</f>
        <v>459297.05710405926</v>
      </c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</row>
    <row r="36" spans="1:178" s="14" customFormat="1" ht="18.75" customHeight="1" thickBot="1" x14ac:dyDescent="0.3">
      <c r="A36" s="31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2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58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</row>
    <row r="37" spans="1:178" s="32" customFormat="1" ht="18.75" customHeight="1" thickBot="1" x14ac:dyDescent="0.3">
      <c r="A37" s="34" t="s">
        <v>9</v>
      </c>
      <c r="B37" s="35">
        <f t="shared" ref="B37" si="50">SUM(B35:B36)</f>
        <v>2832</v>
      </c>
      <c r="C37" s="35">
        <f t="shared" ref="C37" si="51">SUM(C35:C36)</f>
        <v>1374.9194524506029</v>
      </c>
      <c r="D37" s="35">
        <f t="shared" ref="D37" si="52">SUM(D35:D36)</f>
        <v>1567.786397452621</v>
      </c>
      <c r="E37" s="35">
        <f t="shared" ref="E37" si="53">SUM(E35:E36)</f>
        <v>1752.6138133531267</v>
      </c>
      <c r="F37" s="35">
        <f t="shared" ref="F37" si="54">SUM(F35:F36)</f>
        <v>1875.0952632353356</v>
      </c>
      <c r="G37" s="35">
        <f t="shared" ref="G37" si="55">SUM(G35:G36)</f>
        <v>2452.8847733427074</v>
      </c>
      <c r="H37" s="35">
        <f t="shared" ref="H37" si="56">SUM(H35:H36)</f>
        <v>3014.5761716695483</v>
      </c>
      <c r="I37" s="35">
        <f t="shared" ref="I37" si="57">SUM(I35:I36)</f>
        <v>3766.3711724866989</v>
      </c>
      <c r="J37" s="35">
        <f t="shared" ref="J37" si="58">SUM(J35:J36)</f>
        <v>4400.1893440325302</v>
      </c>
      <c r="K37" s="35">
        <f t="shared" ref="K37" si="59">SUM(K35:K36)</f>
        <v>5169.8749489161255</v>
      </c>
      <c r="L37" s="35">
        <f t="shared" ref="L37" si="60">SUM(L35:L36)</f>
        <v>5835.315014541633</v>
      </c>
      <c r="M37" s="35">
        <f t="shared" ref="M37" si="61">SUM(M35:M36)</f>
        <v>6629.2802153520497</v>
      </c>
      <c r="N37" s="35">
        <f t="shared" ref="N37" si="62">SUM(N35:N36)</f>
        <v>7350.2395504242531</v>
      </c>
      <c r="O37" s="35">
        <f t="shared" ref="O37" si="63">SUM(O35:O36)</f>
        <v>1738.6104988607713</v>
      </c>
      <c r="P37" s="35">
        <f t="shared" ref="P37" si="64">SUM(P35:P36)</f>
        <v>2473.2164949403668</v>
      </c>
      <c r="Q37" s="35">
        <f t="shared" ref="Q37" si="65">SUM(Q35:Q36)</f>
        <v>3192.1707815731365</v>
      </c>
      <c r="R37" s="35">
        <f t="shared" ref="R37" si="66">SUM(R35:R36)</f>
        <v>1633.1967355200597</v>
      </c>
      <c r="S37" s="35">
        <f t="shared" ref="S37" si="67">SUM(S35:S36)</f>
        <v>1848.4828476747723</v>
      </c>
      <c r="T37" s="35">
        <f t="shared" ref="T37" si="68">SUM(T35:T36)</f>
        <v>2057.6447937987218</v>
      </c>
      <c r="U37" s="35">
        <f t="shared" ref="U37" si="69">SUM(U35:U36)</f>
        <v>2338.8706321553609</v>
      </c>
      <c r="V37" s="35">
        <f t="shared" ref="V37" si="70">SUM(V35:V36)</f>
        <v>2575.3414252298967</v>
      </c>
      <c r="W37" s="35">
        <f t="shared" ref="W37" si="71">SUM(W35:W36)</f>
        <v>2863.310469781436</v>
      </c>
      <c r="X37" s="35">
        <f t="shared" ref="X37" si="72">SUM(X35:X36)</f>
        <v>3111.7309254017778</v>
      </c>
      <c r="Y37" s="35">
        <f t="shared" ref="Y37" si="73">SUM(Y35:Y36)</f>
        <v>3408.8653434613611</v>
      </c>
      <c r="Z37" s="35">
        <f t="shared" ref="Z37" si="74">SUM(Z35:Z36)</f>
        <v>3678.2965063000011</v>
      </c>
      <c r="AA37" s="35">
        <f t="shared" ref="AA37" si="75">SUM(AA35:AA36)</f>
        <v>544.39383553930645</v>
      </c>
      <c r="AB37" s="35">
        <f t="shared" ref="AB37" si="76">SUM(AB35:AB36)</f>
        <v>807.07226970059128</v>
      </c>
      <c r="AC37" s="35">
        <f t="shared" ref="AC37" si="77">SUM(AC35:AC36)</f>
        <v>1060.9486146497784</v>
      </c>
      <c r="AD37" s="35">
        <f t="shared" ref="AD37" si="78">SUM(AD35:AD36)</f>
        <v>880.72905800099829</v>
      </c>
      <c r="AE37" s="35">
        <f t="shared" ref="AE37" si="79">SUM(AE35:AE36)</f>
        <v>1184.9524499087411</v>
      </c>
      <c r="AF37" s="35">
        <f t="shared" ref="AF37" si="80">SUM(AF35:AF36)</f>
        <v>1480.6447814175785</v>
      </c>
      <c r="AG37" s="35">
        <f t="shared" ref="AG37" si="81">SUM(AG35:AG36)</f>
        <v>1876.9689738252098</v>
      </c>
      <c r="AH37" s="35">
        <f t="shared" ref="AH37" si="82">SUM(AH35:AH36)</f>
        <v>2210.8275292415251</v>
      </c>
      <c r="AI37" s="35">
        <f t="shared" ref="AI37" si="83">SUM(AI35:AI36)</f>
        <v>2616.6052826937917</v>
      </c>
      <c r="AJ37" s="35">
        <f t="shared" ref="AJ37" si="84">SUM(AJ35:AJ36)</f>
        <v>2967.1866361075026</v>
      </c>
      <c r="AK37" s="35">
        <f t="shared" ref="AK37" si="85">SUM(AK35:AK36)</f>
        <v>3385.8000889459181</v>
      </c>
      <c r="AL37" s="35">
        <f t="shared" ref="AL37" si="86">SUM(AL35:AL36)</f>
        <v>3765.7552972447779</v>
      </c>
      <c r="AM37" s="35">
        <f t="shared" ref="AM37" si="87">SUM(AM35:AM36)</f>
        <v>1220.7273841523368</v>
      </c>
      <c r="AN37" s="35">
        <f t="shared" ref="AN37" si="88">SUM(AN35:AN36)</f>
        <v>1600.9217663411041</v>
      </c>
      <c r="AO37" s="35">
        <f t="shared" ref="AO37" si="89">SUM(AO35:AO36)</f>
        <v>1968.8979576597837</v>
      </c>
      <c r="AP37" s="35">
        <f t="shared" ref="AP37" si="90">SUM(AP35:AP36)</f>
        <v>1464.7426140709026</v>
      </c>
      <c r="AQ37" s="35">
        <f t="shared" ref="AQ37" si="91">SUM(AQ35:AQ36)</f>
        <v>1676.6489344279707</v>
      </c>
      <c r="AR37" s="35">
        <f t="shared" ref="AR37" si="92">SUM(AR35:AR36)</f>
        <v>1882.3385240525579</v>
      </c>
      <c r="AS37" s="35">
        <f t="shared" ref="AS37" si="93">SUM(AS35:AS36)</f>
        <v>2160.8044670353083</v>
      </c>
      <c r="AT37" s="35">
        <f t="shared" ref="AT37" si="94">SUM(AT35:AT36)</f>
        <v>2394.0246671498353</v>
      </c>
      <c r="AU37" s="35">
        <f t="shared" ref="AU37" si="95">SUM(AU35:AU36)</f>
        <v>2679.2434813206924</v>
      </c>
      <c r="AV37" s="35">
        <f t="shared" ref="AV37" si="96">SUM(AV35:AV36)</f>
        <v>2924.4763100539194</v>
      </c>
      <c r="AW37" s="35">
        <f t="shared" ref="AW37" si="97">SUM(AW35:AW36)</f>
        <v>3218.8944744601972</v>
      </c>
      <c r="AX37" s="35">
        <f t="shared" ref="AX37" si="98">SUM(AX35:AX36)</f>
        <v>3485.2936521052038</v>
      </c>
      <c r="AY37" s="35">
        <f t="shared" ref="AY37" si="99">SUM(AY35:AY36)</f>
        <v>925.23284263607366</v>
      </c>
      <c r="AZ37" s="35">
        <f t="shared" ref="AZ37" si="100">SUM(AZ35:AZ36)</f>
        <v>1187.9736764630879</v>
      </c>
      <c r="BA37" s="35">
        <f t="shared" ref="BA37" si="101">SUM(BA35:BA36)</f>
        <v>1441.8078489211607</v>
      </c>
      <c r="BB37" s="35">
        <f t="shared" ref="BB37" si="102">SUM(BB35:BB36)</f>
        <v>1251.0045565978576</v>
      </c>
      <c r="BC37" s="35">
        <f t="shared" ref="BC37" si="103">SUM(BC35:BC36)</f>
        <v>1511.7963305950177</v>
      </c>
      <c r="BD37" s="35">
        <f t="shared" ref="BD37" si="104">SUM(BD35:BD36)</f>
        <v>1765.0635572629656</v>
      </c>
      <c r="BE37" s="35">
        <f t="shared" ref="BE37" si="105">SUM(BE35:BE36)</f>
        <v>2106.6617248147063</v>
      </c>
      <c r="BF37" s="35">
        <f t="shared" ref="BF37" si="106">SUM(BF35:BF36)</f>
        <v>2393.3751864355463</v>
      </c>
      <c r="BG37" s="35">
        <f t="shared" ref="BG37" si="107">SUM(BG35:BG36)</f>
        <v>2743.2067223694721</v>
      </c>
      <c r="BH37" s="35">
        <f t="shared" ref="BH37" si="108">SUM(BH35:BH36)</f>
        <v>3044.5362923599973</v>
      </c>
      <c r="BI37" s="35">
        <f t="shared" ref="BI37" si="109">SUM(BI35:BI36)</f>
        <v>3405.5703268319699</v>
      </c>
      <c r="BJ37" s="35">
        <f t="shared" ref="BJ37" si="110">SUM(BJ35:BJ36)</f>
        <v>3732.6241437556182</v>
      </c>
      <c r="BK37" s="35">
        <f t="shared" ref="BK37" si="111">SUM(BK35:BK36)</f>
        <v>493.38545681090653</v>
      </c>
      <c r="BL37" s="35">
        <f t="shared" ref="BL37" si="112">SUM(BL35:BL36)</f>
        <v>815.32060318313063</v>
      </c>
      <c r="BM37" s="35">
        <f t="shared" ref="BM37" si="113">SUM(BM35:BM36)</f>
        <v>1126.4642044911548</v>
      </c>
      <c r="BN37" s="35">
        <f t="shared" ref="BN37" si="114">SUM(BN35:BN36)</f>
        <v>755.65309185362969</v>
      </c>
      <c r="BO37" s="35">
        <f t="shared" ref="BO37" si="115">SUM(BO35:BO36)</f>
        <v>1201.4769741587995</v>
      </c>
      <c r="BP37" s="35">
        <f t="shared" ref="BP37" si="116">SUM(BP35:BP36)</f>
        <v>1635.0503142035682</v>
      </c>
      <c r="BQ37" s="35">
        <f t="shared" ref="BQ37" si="117">SUM(BQ35:BQ36)</f>
        <v>2213.6392410103972</v>
      </c>
      <c r="BR37" s="35">
        <f t="shared" ref="BR37" si="118">SUM(BR35:BR36)</f>
        <v>2702.2770216395647</v>
      </c>
      <c r="BS37" s="35">
        <f t="shared" ref="BS37" si="119">SUM(BS35:BS36)</f>
        <v>3294.5658198064634</v>
      </c>
      <c r="BT37" s="35">
        <f t="shared" ref="BT37" si="120">SUM(BT35:BT36)</f>
        <v>3807.3763464109179</v>
      </c>
      <c r="BU37" s="35">
        <f t="shared" ref="BU37" si="121">SUM(BU35:BU36)</f>
        <v>4418.2383561000852</v>
      </c>
      <c r="BV37" s="35">
        <f t="shared" ref="BV37" si="122">SUM(BV35:BV36)</f>
        <v>4973.4482711385162</v>
      </c>
      <c r="BW37" s="35">
        <f t="shared" ref="BW37" si="123">SUM(BW35:BW36)</f>
        <v>1941.1553952461638</v>
      </c>
      <c r="BX37" s="35">
        <f t="shared" ref="BX37" si="124">SUM(BX35:BX36)</f>
        <v>2500.09372824924</v>
      </c>
      <c r="BY37" s="35">
        <f t="shared" ref="BY37" si="125">SUM(BY35:BY36)</f>
        <v>3041.4889672132158</v>
      </c>
      <c r="BZ37" s="35">
        <f t="shared" ref="BZ37" si="126">SUM(BZ35:BZ36)</f>
        <v>2014.7637480765409</v>
      </c>
      <c r="CA37" s="35">
        <f t="shared" ref="CA37" si="127">SUM(CA35:CA36)</f>
        <v>2487.277568940478</v>
      </c>
      <c r="CB37" s="35">
        <f t="shared" ref="CB37" si="128">SUM(CB35:CB36)</f>
        <v>2947.025820570364</v>
      </c>
      <c r="CC37" s="35">
        <f t="shared" ref="CC37" si="129">SUM(CC35:CC36)</f>
        <v>3558.337625620607</v>
      </c>
      <c r="CD37" s="35">
        <f t="shared" ref="CD37" si="130">SUM(CD35:CD36)</f>
        <v>4075.6941014692434</v>
      </c>
      <c r="CE37" s="35">
        <f t="shared" ref="CE37" si="131">SUM(CE35:CE36)</f>
        <v>4701.392255632145</v>
      </c>
      <c r="CF37" s="35">
        <f t="shared" ref="CF37" si="132">SUM(CF35:CF36)</f>
        <v>5244.0786664649795</v>
      </c>
      <c r="CG37" s="35">
        <f t="shared" ref="CG37" si="133">SUM(CG35:CG36)</f>
        <v>5889.2561238767885</v>
      </c>
      <c r="CH37" s="35">
        <f t="shared" ref="CH37" si="134">SUM(CH35:CH36)</f>
        <v>6476.3184257578541</v>
      </c>
      <c r="CI37" s="35">
        <f t="shared" ref="CI37" si="135">SUM(CI35:CI36)</f>
        <v>4720.3204474504191</v>
      </c>
      <c r="CJ37" s="35">
        <f t="shared" ref="CJ37" si="136">SUM(CJ35:CJ36)</f>
        <v>5318.7595203408991</v>
      </c>
      <c r="CK37" s="35">
        <f t="shared" ref="CK37" si="137">SUM(CK35:CK36)</f>
        <v>5898.9435295684152</v>
      </c>
      <c r="CL37" s="35">
        <f t="shared" ref="CL37" si="138">SUM(CL35:CL36)</f>
        <v>4772.4142070321195</v>
      </c>
      <c r="CM37" s="35">
        <f t="shared" ref="CM37" si="139">SUM(CM35:CM36)</f>
        <v>5052.8998090062669</v>
      </c>
      <c r="CN37" s="35">
        <f t="shared" ref="CN37" si="140">SUM(CN35:CN36)</f>
        <v>5323.9182995771444</v>
      </c>
      <c r="CO37" s="35">
        <f t="shared" ref="CO37" si="141">SUM(CO35:CO36)</f>
        <v>5683.2812839531998</v>
      </c>
      <c r="CP37" s="35">
        <f t="shared" ref="CP37" si="142">SUM(CP35:CP36)</f>
        <v>5984.6384208762647</v>
      </c>
      <c r="CQ37" s="35">
        <f t="shared" ref="CQ37" si="143">SUM(CQ35:CQ36)</f>
        <v>6348.4129375578241</v>
      </c>
      <c r="CR37" s="35">
        <f t="shared" ref="CR37" si="144">SUM(CR35:CR36)</f>
        <v>6660.5152089019384</v>
      </c>
      <c r="CS37" s="35">
        <f t="shared" ref="CS37" si="145">SUM(CS35:CS36)</f>
        <v>7031.3561167400194</v>
      </c>
      <c r="CT37" s="35">
        <f t="shared" ref="CT37" si="146">SUM(CT35:CT36)</f>
        <v>7365.1552234642932</v>
      </c>
      <c r="CU37" s="35">
        <f t="shared" ref="CU37" si="147">SUM(CU35:CU36)</f>
        <v>5443.4121687953902</v>
      </c>
      <c r="CV37" s="35">
        <f t="shared" ref="CV37" si="148">SUM(CV35:CV36)</f>
        <v>5774.3046187760083</v>
      </c>
      <c r="CW37" s="35">
        <f t="shared" ref="CW37" si="149">SUM(CW35:CW36)</f>
        <v>6091.54390820753</v>
      </c>
      <c r="CX37" s="35">
        <f t="shared" ref="CX37" si="150">SUM(CX35:CX36)</f>
        <v>5608.1695467075369</v>
      </c>
      <c r="CY37" s="35">
        <f t="shared" ref="CY37" si="151">SUM(CY35:CY36)</f>
        <v>5861.9649713880981</v>
      </c>
      <c r="CZ37" s="35">
        <f t="shared" ref="CZ37" si="152">SUM(CZ35:CZ36)</f>
        <v>6108.1057493569087</v>
      </c>
      <c r="DA37" s="35">
        <f t="shared" ref="DA37" si="153">SUM(DA35:DA36)</f>
        <v>6443.4512663781097</v>
      </c>
      <c r="DB37" s="35">
        <f t="shared" ref="DB37" si="154">SUM(DB35:DB36)</f>
        <v>6723.2852982366103</v>
      </c>
      <c r="DC37" s="35">
        <f t="shared" ref="DC37" si="155">SUM(DC35:DC36)</f>
        <v>7066.8465315971171</v>
      </c>
      <c r="DD37" s="35">
        <f t="shared" ref="DD37" si="156">SUM(DD35:DD36)</f>
        <v>7361.3453367900302</v>
      </c>
      <c r="DE37" s="35">
        <f t="shared" ref="DE37" si="157">SUM(DE35:DE36)</f>
        <v>7716.1214226761504</v>
      </c>
      <c r="DF37" s="35">
        <f t="shared" ref="DF37" si="158">SUM(DF35:DF36)</f>
        <v>8036.5084030469125</v>
      </c>
      <c r="DG37" s="35">
        <f t="shared" ref="DG37" si="159">SUM(DG35:DG36)</f>
        <v>6200.0431564538203</v>
      </c>
      <c r="DH37" s="35">
        <f t="shared" ref="DH37" si="160">SUM(DH35:DH36)</f>
        <v>6522.7768140795397</v>
      </c>
      <c r="DI37" s="35">
        <f t="shared" ref="DI37" si="161">SUM(DI35:DI36)</f>
        <v>6834.5923095832431</v>
      </c>
      <c r="DJ37" s="35">
        <f t="shared" ref="DJ37" si="162">SUM(DJ35:DJ36)</f>
        <v>6346.7149812894268</v>
      </c>
      <c r="DK37" s="35">
        <f t="shared" ref="DK37" si="163">SUM(DK35:DK36)</f>
        <v>6622.1163636612328</v>
      </c>
      <c r="DL37" s="35">
        <f t="shared" ref="DL37" si="164">SUM(DL35:DL36)</f>
        <v>6828.9879860861829</v>
      </c>
      <c r="DM37" s="35">
        <f t="shared" ref="DM37" si="165">SUM(DM35:DM36)</f>
        <v>7721.0787267834221</v>
      </c>
      <c r="DN37" s="35">
        <f t="shared" ref="DN37:DQ37" si="166">SUM(DN35:DN36)</f>
        <v>8172.1051493000259</v>
      </c>
      <c r="DO37" s="35">
        <f t="shared" si="166"/>
        <v>9109.9797519284057</v>
      </c>
      <c r="DP37" s="35">
        <f t="shared" si="166"/>
        <v>9656.8833381258082</v>
      </c>
      <c r="DQ37" s="35">
        <f t="shared" si="166"/>
        <v>10663.690341314337</v>
      </c>
      <c r="DR37" s="2"/>
      <c r="DS37" s="48">
        <f>SUM(DS35:DS36)</f>
        <v>7527.3196632563504</v>
      </c>
      <c r="DT37" s="49">
        <f t="shared" ref="DT37:EC37" si="167">SUM(DT35:DT36)</f>
        <v>47897.824229375154</v>
      </c>
      <c r="DU37" s="49">
        <f t="shared" si="167"/>
        <v>25928.154399213068</v>
      </c>
      <c r="DV37" s="49">
        <f t="shared" si="167"/>
        <v>25160.017205539269</v>
      </c>
      <c r="DW37" s="49">
        <f t="shared" si="167"/>
        <v>25441.481492696912</v>
      </c>
      <c r="DX37" s="49">
        <f t="shared" si="167"/>
        <v>24389.009105508343</v>
      </c>
      <c r="DY37" s="49">
        <f t="shared" si="167"/>
        <v>32484.463527030566</v>
      </c>
      <c r="DZ37" s="49">
        <f t="shared" si="167"/>
        <v>53332.167833768734</v>
      </c>
      <c r="EA37" s="49">
        <f t="shared" si="167"/>
        <v>71531.852202887996</v>
      </c>
      <c r="EB37" s="49">
        <f t="shared" si="167"/>
        <v>80483.210806294068</v>
      </c>
      <c r="EC37" s="76">
        <f t="shared" si="167"/>
        <v>65121.556638488844</v>
      </c>
      <c r="ED37" s="43"/>
      <c r="EE37" s="59">
        <f>SUM(DS37:EC37)</f>
        <v>459297.05710405926</v>
      </c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</row>
    <row r="38" spans="1:178" s="14" customFormat="1" ht="18.75" customHeight="1" thickBot="1" x14ac:dyDescent="0.3">
      <c r="A38" s="3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ED38" s="2"/>
      <c r="EE38" s="47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</row>
    <row r="39" spans="1:178" s="14" customFormat="1" ht="18.75" customHeight="1" x14ac:dyDescent="0.25">
      <c r="A39" s="30" t="s">
        <v>57</v>
      </c>
      <c r="B39" s="36">
        <f>B7*Supuestos!$C$5</f>
        <v>55871.865920850003</v>
      </c>
      <c r="C39" s="36">
        <f>C7*Supuestos!$C$5</f>
        <v>56320.34559165001</v>
      </c>
      <c r="D39" s="36">
        <f>D7*Supuestos!$C$5</f>
        <v>54369.892072387505</v>
      </c>
      <c r="E39" s="36">
        <f>E7*Supuestos!$C$5</f>
        <v>74507.852245050002</v>
      </c>
      <c r="F39" s="36">
        <f>F7*Supuestos!$C$5</f>
        <v>50069.695428035498</v>
      </c>
      <c r="G39" s="36">
        <f>G7*Supuestos!$C$5</f>
        <v>48561.680857871135</v>
      </c>
      <c r="H39" s="36">
        <f>H7*Supuestos!$C$5</f>
        <v>63303.858365478496</v>
      </c>
      <c r="I39" s="36">
        <f>I7*Supuestos!$C$5</f>
        <v>53698.119357371128</v>
      </c>
      <c r="J39" s="36">
        <f>J7*Supuestos!$C$5</f>
        <v>64137.905159987764</v>
      </c>
      <c r="K39" s="36">
        <f>K7*Supuestos!$C$5</f>
        <v>55606.418545202097</v>
      </c>
      <c r="L39" s="36">
        <f>L7*Supuestos!$C$5</f>
        <v>65454.687069408006</v>
      </c>
      <c r="M39" s="36">
        <f>M7*Supuestos!$C$5</f>
        <v>59374.020473842807</v>
      </c>
      <c r="N39" s="36">
        <f>N7*Supuestos!$C$5</f>
        <v>60620.974524122248</v>
      </c>
      <c r="O39" s="36">
        <f>O7*Supuestos!$C$5</f>
        <v>61107.574966940258</v>
      </c>
      <c r="P39" s="36">
        <f>P7*Supuestos!$C$5</f>
        <v>58991.332898540437</v>
      </c>
      <c r="Q39" s="36">
        <f>Q7*Supuestos!$C$5</f>
        <v>80841.019685879248</v>
      </c>
      <c r="R39" s="36">
        <f>R7*Supuestos!$C$5</f>
        <v>53824.922585138156</v>
      </c>
      <c r="S39" s="36">
        <f>S7*Supuestos!$C$5</f>
        <v>52203.806922211465</v>
      </c>
      <c r="T39" s="36">
        <f>T7*Supuestos!$C$5</f>
        <v>68051.647742889385</v>
      </c>
      <c r="U39" s="36">
        <f>U7*Supuestos!$C$5</f>
        <v>57725.478309173959</v>
      </c>
      <c r="V39" s="36">
        <f>V7*Supuestos!$C$5</f>
        <v>68948.248046986846</v>
      </c>
      <c r="W39" s="36">
        <f>W7*Supuestos!$C$5</f>
        <v>59776.899936092253</v>
      </c>
      <c r="X39" s="36">
        <f>X7*Supuestos!$C$5</f>
        <v>70363.788599613603</v>
      </c>
      <c r="Y39" s="36">
        <f>Y7*Supuestos!$C$5</f>
        <v>63827.072009381016</v>
      </c>
      <c r="Z39" s="36">
        <f>Z7*Supuestos!$C$5</f>
        <v>65167.547613431416</v>
      </c>
      <c r="AA39" s="36">
        <f>AA7*Supuestos!$C$5</f>
        <v>65690.643089460777</v>
      </c>
      <c r="AB39" s="36">
        <f>AB7*Supuestos!$C$5</f>
        <v>63415.682865930969</v>
      </c>
      <c r="AC39" s="36">
        <f>AC7*Supuestos!$C$5</f>
        <v>86904.096162320187</v>
      </c>
      <c r="AD39" s="36">
        <f>AD7*Supuestos!$C$5</f>
        <v>57323.542553172134</v>
      </c>
      <c r="AE39" s="36">
        <f>AE7*Supuestos!$C$5</f>
        <v>55597.054372155209</v>
      </c>
      <c r="AF39" s="36">
        <f>AF7*Supuestos!$C$5</f>
        <v>72475.004846177195</v>
      </c>
      <c r="AG39" s="36">
        <f>AG7*Supuestos!$C$5</f>
        <v>61477.63439927026</v>
      </c>
      <c r="AH39" s="36">
        <f>AH7*Supuestos!$C$5</f>
        <v>73429.884170040983</v>
      </c>
      <c r="AI39" s="36">
        <f>AI7*Supuestos!$C$5</f>
        <v>63662.398431938243</v>
      </c>
      <c r="AJ39" s="36">
        <f>AJ7*Supuestos!$C$5</f>
        <v>74937.434858588487</v>
      </c>
      <c r="AK39" s="36">
        <f>AK7*Supuestos!$C$5</f>
        <v>67975.83168999078</v>
      </c>
      <c r="AL39" s="36">
        <f>AL7*Supuestos!$C$5</f>
        <v>69403.438208304447</v>
      </c>
      <c r="AM39" s="36">
        <f>AM7*Supuestos!$C$5</f>
        <v>69960.534890275725</v>
      </c>
      <c r="AN39" s="36">
        <f>AN7*Supuestos!$C$5</f>
        <v>67537.702252216477</v>
      </c>
      <c r="AO39" s="36">
        <f>AO7*Supuestos!$C$5</f>
        <v>92552.862412870993</v>
      </c>
      <c r="AP39" s="36">
        <f>AP7*Supuestos!$C$5</f>
        <v>60189.719680830749</v>
      </c>
      <c r="AQ39" s="36">
        <f>AQ7*Supuestos!$C$5</f>
        <v>58376.907090762972</v>
      </c>
      <c r="AR39" s="36">
        <f>AR7*Supuestos!$C$5</f>
        <v>76098.755088486068</v>
      </c>
      <c r="AS39" s="36">
        <f>AS7*Supuestos!$C$5</f>
        <v>64551.516119233776</v>
      </c>
      <c r="AT39" s="36">
        <f>AT7*Supuestos!$C$5</f>
        <v>77101.378378543042</v>
      </c>
      <c r="AU39" s="36">
        <f>AU7*Supuestos!$C$5</f>
        <v>66845.518353535168</v>
      </c>
      <c r="AV39" s="36">
        <f>AV7*Supuestos!$C$5</f>
        <v>78684.306601517907</v>
      </c>
      <c r="AW39" s="36">
        <f>AW7*Supuestos!$C$5</f>
        <v>71374.62327449031</v>
      </c>
      <c r="AX39" s="36">
        <f>AX7*Supuestos!$C$5</f>
        <v>72873.610118719676</v>
      </c>
      <c r="AY39" s="36">
        <f>AY7*Supuestos!$C$5</f>
        <v>73458.561634789512</v>
      </c>
      <c r="AZ39" s="36">
        <f>AZ7*Supuestos!$C$5</f>
        <v>70914.587364827312</v>
      </c>
      <c r="BA39" s="36">
        <f>BA7*Supuestos!$C$5</f>
        <v>97180.505533514544</v>
      </c>
      <c r="BB39" s="36">
        <f>BB7*Supuestos!$C$5</f>
        <v>62597.308468063973</v>
      </c>
      <c r="BC39" s="36">
        <f>BC7*Supuestos!$C$5</f>
        <v>60711.983374393487</v>
      </c>
      <c r="BD39" s="36">
        <f>BD7*Supuestos!$C$5</f>
        <v>79142.705292025508</v>
      </c>
      <c r="BE39" s="36">
        <f>BE7*Supuestos!$C$5</f>
        <v>67133.576764003126</v>
      </c>
      <c r="BF39" s="36">
        <f>BF7*Supuestos!$C$5</f>
        <v>80185.433513684766</v>
      </c>
      <c r="BG39" s="36">
        <f>BG7*Supuestos!$C$5</f>
        <v>69519.339087676562</v>
      </c>
      <c r="BH39" s="36">
        <f>BH7*Supuestos!$C$5</f>
        <v>81831.678865578637</v>
      </c>
      <c r="BI39" s="36">
        <f>BI7*Supuestos!$C$5</f>
        <v>74229.608205469922</v>
      </c>
      <c r="BJ39" s="36">
        <f>BJ7*Supuestos!$C$5</f>
        <v>75788.554523468469</v>
      </c>
      <c r="BK39" s="36">
        <f>BK7*Supuestos!$C$5</f>
        <v>76396.904100181084</v>
      </c>
      <c r="BL39" s="36">
        <f>BL7*Supuestos!$C$5</f>
        <v>73751.170859420396</v>
      </c>
      <c r="BM39" s="36">
        <f>BM7*Supuestos!$C$5</f>
        <v>101067.72575485511</v>
      </c>
      <c r="BN39" s="36">
        <f>BN7*Supuestos!$C$5</f>
        <v>65101.200806786532</v>
      </c>
      <c r="BO39" s="36">
        <f>BO7*Supuestos!$C$5</f>
        <v>63140.462709369225</v>
      </c>
      <c r="BP39" s="36">
        <f>BP7*Supuestos!$C$5</f>
        <v>82308.413503706513</v>
      </c>
      <c r="BQ39" s="36">
        <f>BQ7*Supuestos!$C$5</f>
        <v>69818.919834563261</v>
      </c>
      <c r="BR39" s="36">
        <f>BR7*Supuestos!$C$5</f>
        <v>83392.850854232151</v>
      </c>
      <c r="BS39" s="36">
        <f>BS7*Supuestos!$C$5</f>
        <v>72300.112651183634</v>
      </c>
      <c r="BT39" s="36">
        <f>BT7*Supuestos!$C$5</f>
        <v>85104.94602020178</v>
      </c>
      <c r="BU39" s="36">
        <f>BU7*Supuestos!$C$5</f>
        <v>77198.792533688727</v>
      </c>
      <c r="BV39" s="36">
        <f>BV7*Supuestos!$C$5</f>
        <v>78820.096704407202</v>
      </c>
      <c r="BW39" s="36">
        <f>BW7*Supuestos!$C$5</f>
        <v>79452.780264188332</v>
      </c>
      <c r="BX39" s="36">
        <f>BX7*Supuestos!$C$5</f>
        <v>76701.217693797211</v>
      </c>
      <c r="BY39" s="36">
        <f>BY7*Supuestos!$C$5</f>
        <v>105110.43478504932</v>
      </c>
      <c r="BZ39" s="36">
        <f>BZ7*Supuestos!$C$5</f>
        <v>67705.248839057997</v>
      </c>
      <c r="CA39" s="36">
        <f>CA7*Supuestos!$C$5</f>
        <v>65666.081217743995</v>
      </c>
      <c r="CB39" s="36">
        <f>CB7*Supuestos!$C$5</f>
        <v>85600.750043854787</v>
      </c>
      <c r="CC39" s="36">
        <f>CC7*Supuestos!$C$5</f>
        <v>72611.676627945781</v>
      </c>
      <c r="CD39" s="36">
        <f>CD7*Supuestos!$C$5</f>
        <v>86728.564888401437</v>
      </c>
      <c r="CE39" s="36">
        <f>CE7*Supuestos!$C$5</f>
        <v>75192.117157230983</v>
      </c>
      <c r="CF39" s="36">
        <f>CF7*Supuestos!$C$5</f>
        <v>88509.14386100987</v>
      </c>
      <c r="CG39" s="36">
        <f>CG7*Supuestos!$C$5</f>
        <v>80286.744235036283</v>
      </c>
      <c r="CH39" s="36">
        <f>CH7*Supuestos!$C$5</f>
        <v>81972.900572583501</v>
      </c>
      <c r="CI39" s="36">
        <f>CI7*Supuestos!$C$5</f>
        <v>82630.891474755874</v>
      </c>
      <c r="CJ39" s="36">
        <f>CJ7*Supuestos!$C$5</f>
        <v>79769.266401549103</v>
      </c>
      <c r="CK39" s="36">
        <f>CK7*Supuestos!$C$5</f>
        <v>109314.8521764513</v>
      </c>
      <c r="CL39" s="36">
        <f>CL7*Supuestos!$C$5</f>
        <v>70413.458792620324</v>
      </c>
      <c r="CM39" s="36">
        <f>CM7*Supuestos!$C$5</f>
        <v>68292.724466453757</v>
      </c>
      <c r="CN39" s="36">
        <f>CN7*Supuestos!$C$5</f>
        <v>89024.780045608975</v>
      </c>
      <c r="CO39" s="36">
        <f>CO7*Supuestos!$C$5</f>
        <v>75516.143693063612</v>
      </c>
      <c r="CP39" s="36">
        <f>CP7*Supuestos!$C$5</f>
        <v>90197.707483937498</v>
      </c>
      <c r="CQ39" s="36">
        <f>CQ7*Supuestos!$C$5</f>
        <v>78199.801843520225</v>
      </c>
      <c r="CR39" s="36">
        <f>CR7*Supuestos!$C$5</f>
        <v>92049.509615450268</v>
      </c>
      <c r="CS39" s="36">
        <f>CS7*Supuestos!$C$5</f>
        <v>83498.21400443773</v>
      </c>
      <c r="CT39" s="36">
        <f>CT7*Supuestos!$C$5</f>
        <v>85251.816595486845</v>
      </c>
      <c r="CU39" s="36">
        <f>CU7*Supuestos!$C$5</f>
        <v>85936.127133746108</v>
      </c>
      <c r="CV39" s="36">
        <f>CV7*Supuestos!$C$5</f>
        <v>82960.037057611073</v>
      </c>
      <c r="CW39" s="36">
        <f>CW7*Supuestos!$C$5</f>
        <v>113687.44626350935</v>
      </c>
      <c r="CX39" s="36">
        <f>CX7*Supuestos!$C$5</f>
        <v>73229.997144325142</v>
      </c>
      <c r="CY39" s="36">
        <f>CY7*Supuestos!$C$5</f>
        <v>71024.433445111921</v>
      </c>
      <c r="CZ39" s="36">
        <f>CZ7*Supuestos!$C$5</f>
        <v>92585.771247433338</v>
      </c>
      <c r="DA39" s="36">
        <f>DA7*Supuestos!$C$5</f>
        <v>78536.78944078616</v>
      </c>
      <c r="DB39" s="36">
        <f>DB7*Supuestos!$C$5</f>
        <v>93805.615783294998</v>
      </c>
      <c r="DC39" s="36">
        <f>DC7*Supuestos!$C$5</f>
        <v>81327.793917261035</v>
      </c>
      <c r="DD39" s="36">
        <f>DD7*Supuestos!$C$5</f>
        <v>95731.490000068283</v>
      </c>
      <c r="DE39" s="36">
        <f>DE7*Supuestos!$C$5</f>
        <v>86838.142564615235</v>
      </c>
      <c r="DF39" s="36">
        <f>DF7*Supuestos!$C$5</f>
        <v>88661.889259306321</v>
      </c>
      <c r="DG39" s="36">
        <f>DG7*Supuestos!$C$5</f>
        <v>89373.572219095964</v>
      </c>
      <c r="DH39" s="36">
        <f>DH7*Supuestos!$C$5</f>
        <v>86278.438539915529</v>
      </c>
      <c r="DI39" s="36">
        <f>DI7*Supuestos!$C$5</f>
        <v>118234.94411404972</v>
      </c>
      <c r="DJ39" s="36">
        <f>DJ7*Supuestos!$C$5</f>
        <v>76159.197030098148</v>
      </c>
      <c r="DK39" s="36">
        <f>DK7*Supuestos!$C$5</f>
        <v>73865.410782916399</v>
      </c>
      <c r="DL39" s="36">
        <f>DL7*Supuestos!$C$5</f>
        <v>96289.202097330679</v>
      </c>
      <c r="DM39" s="36">
        <f>DM7*Supuestos!$C$5</f>
        <v>81678.261018417616</v>
      </c>
      <c r="DN39" s="36">
        <f>DN7*Supuestos!$C$5</f>
        <v>97557.8404146268</v>
      </c>
      <c r="DO39" s="36">
        <f>DO7*Supuestos!$C$5</f>
        <v>84580.905673951478</v>
      </c>
      <c r="DP39" s="36">
        <f>DP7*Supuestos!$C$5</f>
        <v>99560.749600071009</v>
      </c>
      <c r="DQ39" s="36">
        <f>DQ7*Supuestos!$C$5</f>
        <v>90311.668267199842</v>
      </c>
      <c r="DR39" s="2"/>
      <c r="DS39" s="50">
        <f>SUM(B39:E39)</f>
        <v>241069.95582993753</v>
      </c>
      <c r="DT39" s="51">
        <f>SUM(F39:Q39)</f>
        <v>721767.28733267915</v>
      </c>
      <c r="DU39" s="51">
        <f>SUM(R39:AC39)</f>
        <v>775899.8338826301</v>
      </c>
      <c r="DV39" s="51">
        <f>SUM(AD39:AO39)</f>
        <v>826333.32308500097</v>
      </c>
      <c r="DW39" s="51">
        <f>SUM(AP39:BA39)</f>
        <v>867649.98923925101</v>
      </c>
      <c r="DX39" s="51">
        <f>SUM(BB39:BM39)</f>
        <v>902355.98880882107</v>
      </c>
      <c r="DY39" s="51">
        <f>SUM(BN39:BY39)</f>
        <v>938450.22836117388</v>
      </c>
      <c r="DZ39" s="51">
        <f>SUM(BZ39:CK39)</f>
        <v>975988.23749562097</v>
      </c>
      <c r="EA39" s="51">
        <f>SUM(CL39:CW39)</f>
        <v>1015027.7669954457</v>
      </c>
      <c r="EB39" s="51">
        <f>SUM(CX39:DI39)</f>
        <v>1055628.8776752637</v>
      </c>
      <c r="EC39" s="63">
        <f>SUM(DJ39:DQ39)</f>
        <v>700003.23488461203</v>
      </c>
      <c r="ED39" s="36"/>
      <c r="EE39" s="56">
        <f t="shared" ref="EE39:EE43" si="168">SUM(DS39:EC39)</f>
        <v>9020174.7235904355</v>
      </c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</row>
    <row r="40" spans="1:178" s="14" customFormat="1" ht="18.75" customHeight="1" x14ac:dyDescent="0.25">
      <c r="A40" s="30" t="s">
        <v>45</v>
      </c>
      <c r="B40" s="36">
        <f>Leasing!P48</f>
        <v>1254.2549257941478</v>
      </c>
      <c r="C40" s="36">
        <f>Leasing!Q48</f>
        <v>1150.7573263241918</v>
      </c>
      <c r="D40" s="36">
        <f>Leasing!R48</f>
        <v>1045.9056332611706</v>
      </c>
      <c r="E40" s="36">
        <f>Leasing!S48</f>
        <v>939.68213054724117</v>
      </c>
      <c r="F40" s="36">
        <f>Leasing!T48</f>
        <v>832.06887033947157</v>
      </c>
      <c r="G40" s="36">
        <f>Leasing!U48</f>
        <v>753.80957691177082</v>
      </c>
      <c r="H40" s="36">
        <f>Leasing!V48</f>
        <v>674.52639106172421</v>
      </c>
      <c r="I40" s="36">
        <f>Leasing!W48</f>
        <v>594.20591686347279</v>
      </c>
      <c r="J40" s="36">
        <f>Leasing!X48</f>
        <v>512.8345831277943</v>
      </c>
      <c r="K40" s="36">
        <f>Leasing!Y48</f>
        <v>430.39864110907394</v>
      </c>
      <c r="L40" s="36">
        <f>Leasing!Z48</f>
        <v>346.88416218227536</v>
      </c>
      <c r="M40" s="36">
        <f>Leasing!AA48</f>
        <v>262.27703548951786</v>
      </c>
      <c r="N40" s="36">
        <f>Leasing!AB48</f>
        <v>176.56296555586343</v>
      </c>
      <c r="O40" s="36">
        <f>Leasing!AC48</f>
        <v>89.727469873910366</v>
      </c>
      <c r="P40" s="36">
        <f>Leasing!AD48</f>
        <v>44.817116177255237</v>
      </c>
      <c r="Q40" s="36">
        <f>Leasing!AE48</f>
        <v>17.469346462616464</v>
      </c>
      <c r="R40" s="36">
        <f>Leasing!AF48</f>
        <v>0</v>
      </c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2"/>
      <c r="DS40" s="52">
        <f>SUM(B40:E40)</f>
        <v>4390.6000159267514</v>
      </c>
      <c r="DT40" s="36">
        <f t="shared" ref="DT40:DT42" si="169">SUM(F40:Q40)</f>
        <v>4735.5820751547453</v>
      </c>
      <c r="DU40" s="36">
        <f t="shared" ref="DU40:DU42" si="170">SUM(R40:AC40)</f>
        <v>0</v>
      </c>
      <c r="DV40" s="36">
        <f t="shared" ref="DV40:DV42" si="171">SUM(AD40:AO40)</f>
        <v>0</v>
      </c>
      <c r="DW40" s="36">
        <f t="shared" ref="DW40:DW42" si="172">SUM(AP40:BA40)</f>
        <v>0</v>
      </c>
      <c r="DX40" s="36">
        <f t="shared" ref="DX40:DX42" si="173">SUM(BB40:BM40)</f>
        <v>0</v>
      </c>
      <c r="DY40" s="36">
        <f t="shared" ref="DY40:DY42" si="174">SUM(BN40:BY40)</f>
        <v>0</v>
      </c>
      <c r="DZ40" s="36">
        <f t="shared" ref="DZ40:DZ42" si="175">SUM(BZ40:CK40)</f>
        <v>0</v>
      </c>
      <c r="EA40" s="36">
        <f t="shared" ref="EA40:EA42" si="176">SUM(CL40:CW40)</f>
        <v>0</v>
      </c>
      <c r="EB40" s="36">
        <f t="shared" ref="EB40:EB42" si="177">SUM(CX40:DI40)</f>
        <v>0</v>
      </c>
      <c r="EC40" s="77">
        <f t="shared" ref="EC40:EC42" si="178">SUM(DJ40:DQ40)</f>
        <v>0</v>
      </c>
      <c r="ED40" s="36"/>
      <c r="EE40" s="57">
        <f t="shared" si="168"/>
        <v>9126.1820910814968</v>
      </c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</row>
    <row r="41" spans="1:178" s="14" customFormat="1" ht="18.75" customHeight="1" x14ac:dyDescent="0.25">
      <c r="A41" s="30" t="s">
        <v>58</v>
      </c>
      <c r="B41" s="36">
        <f>B7*Supuestos!$C$6</f>
        <v>572.67767760000004</v>
      </c>
      <c r="C41" s="36">
        <f>C7*Supuestos!$C$6</f>
        <v>577.27452240000002</v>
      </c>
      <c r="D41" s="36">
        <f>D7*Supuestos!$C$6</f>
        <v>557.28268619999994</v>
      </c>
      <c r="E41" s="36">
        <f>E7*Supuestos!$C$6</f>
        <v>763.69355280000002</v>
      </c>
      <c r="F41" s="36">
        <f>F7*Supuestos!$C$6</f>
        <v>513.20635928799993</v>
      </c>
      <c r="G41" s="36">
        <f>G7*Supuestos!$C$6</f>
        <v>497.74945145800007</v>
      </c>
      <c r="H41" s="36">
        <f>H7*Supuestos!$C$6</f>
        <v>648.85440989599999</v>
      </c>
      <c r="I41" s="36">
        <f>I7*Supuestos!$C$6</f>
        <v>550.39712345800001</v>
      </c>
      <c r="J41" s="36">
        <f>J7*Supuestos!$C$6</f>
        <v>657.4032559640001</v>
      </c>
      <c r="K41" s="36">
        <f>K7*Supuestos!$C$6</f>
        <v>569.9568845120009</v>
      </c>
      <c r="L41" s="36">
        <f>L7*Supuestos!$C$6</f>
        <v>670.90005964800002</v>
      </c>
      <c r="M41" s="36">
        <f>M7*Supuestos!$C$6</f>
        <v>608.57420088499987</v>
      </c>
      <c r="N41" s="36">
        <f>N7*Supuestos!$C$6</f>
        <v>621.35528019599997</v>
      </c>
      <c r="O41" s="36">
        <f>O7*Supuestos!$C$6</f>
        <v>626.34285680400001</v>
      </c>
      <c r="P41" s="36">
        <f>P7*Supuestos!$C$6</f>
        <v>604.65171452699997</v>
      </c>
      <c r="Q41" s="36">
        <f>Q7*Supuestos!$C$6</f>
        <v>828.60750478800003</v>
      </c>
      <c r="R41" s="36">
        <f>R7*Supuestos!$C$6</f>
        <v>551.69683623459991</v>
      </c>
      <c r="S41" s="36">
        <f>S7*Supuestos!$C$6</f>
        <v>535.08066031735007</v>
      </c>
      <c r="T41" s="36">
        <f>T7*Supuestos!$C$6</f>
        <v>697.51849063819998</v>
      </c>
      <c r="U41" s="36">
        <f>U7*Supuestos!$C$6</f>
        <v>591.67690771734999</v>
      </c>
      <c r="V41" s="36">
        <f>V7*Supuestos!$C$6</f>
        <v>706.70850016130009</v>
      </c>
      <c r="W41" s="36">
        <f>W7*Supuestos!$C$6</f>
        <v>612.703650850401</v>
      </c>
      <c r="X41" s="36">
        <f>X7*Supuestos!$C$6</f>
        <v>721.21756412160005</v>
      </c>
      <c r="Y41" s="36">
        <f>Y7*Supuestos!$C$6</f>
        <v>654.21726595137488</v>
      </c>
      <c r="Z41" s="36">
        <f>Z7*Supuestos!$C$6</f>
        <v>667.95692621069986</v>
      </c>
      <c r="AA41" s="36">
        <f>AA7*Supuestos!$C$6</f>
        <v>673.31857106430004</v>
      </c>
      <c r="AB41" s="36">
        <f>AB7*Supuestos!$C$6</f>
        <v>650.0005931165249</v>
      </c>
      <c r="AC41" s="36">
        <f>AC7*Supuestos!$C$6</f>
        <v>890.7530676470999</v>
      </c>
      <c r="AD41" s="36">
        <f>AD7*Supuestos!$C$6</f>
        <v>587.55713058984884</v>
      </c>
      <c r="AE41" s="36">
        <f>AE7*Supuestos!$C$6</f>
        <v>569.86090323797771</v>
      </c>
      <c r="AF41" s="36">
        <f>AF7*Supuestos!$C$6</f>
        <v>742.85719252968295</v>
      </c>
      <c r="AG41" s="36">
        <f>AG7*Supuestos!$C$6</f>
        <v>630.13590671897771</v>
      </c>
      <c r="AH41" s="36">
        <f>AH7*Supuestos!$C$6</f>
        <v>752.6445526717846</v>
      </c>
      <c r="AI41" s="36">
        <f>AI7*Supuestos!$C$6</f>
        <v>652.529388155677</v>
      </c>
      <c r="AJ41" s="36">
        <f>AJ7*Supuestos!$C$6</f>
        <v>768.09670578950397</v>
      </c>
      <c r="AK41" s="36">
        <f>AK7*Supuestos!$C$6</f>
        <v>696.7413882382142</v>
      </c>
      <c r="AL41" s="36">
        <f>AL7*Supuestos!$C$6</f>
        <v>711.37412641439539</v>
      </c>
      <c r="AM41" s="36">
        <f>AM7*Supuestos!$C$6</f>
        <v>717.08427818347946</v>
      </c>
      <c r="AN41" s="36">
        <f>AN7*Supuestos!$C$6</f>
        <v>692.25063166909899</v>
      </c>
      <c r="AO41" s="36">
        <f>AO7*Supuestos!$C$6</f>
        <v>948.65201704416131</v>
      </c>
      <c r="AP41" s="36">
        <f>AP7*Supuestos!$C$6</f>
        <v>616.93498711934137</v>
      </c>
      <c r="AQ41" s="36">
        <f>AQ7*Supuestos!$C$6</f>
        <v>598.35394839987669</v>
      </c>
      <c r="AR41" s="36">
        <f>AR7*Supuestos!$C$6</f>
        <v>780.00005215616716</v>
      </c>
      <c r="AS41" s="36">
        <f>AS7*Supuestos!$C$6</f>
        <v>661.64270205492664</v>
      </c>
      <c r="AT41" s="36">
        <f>AT7*Supuestos!$C$6</f>
        <v>790.27678030537379</v>
      </c>
      <c r="AU41" s="36">
        <f>AU7*Supuestos!$C$6</f>
        <v>685.15585756346093</v>
      </c>
      <c r="AV41" s="36">
        <f>AV7*Supuestos!$C$6</f>
        <v>806.50154107897924</v>
      </c>
      <c r="AW41" s="36">
        <f>AW7*Supuestos!$C$6</f>
        <v>731.57845765012485</v>
      </c>
      <c r="AX41" s="36">
        <f>AX7*Supuestos!$C$6</f>
        <v>746.94283273511519</v>
      </c>
      <c r="AY41" s="36">
        <f>AY7*Supuestos!$C$6</f>
        <v>752.93849209265352</v>
      </c>
      <c r="AZ41" s="36">
        <f>AZ7*Supuestos!$C$6</f>
        <v>726.86316325255405</v>
      </c>
      <c r="BA41" s="36">
        <f>BA7*Supuestos!$C$6</f>
        <v>996.08461789636931</v>
      </c>
      <c r="BB41" s="36">
        <f>BB7*Supuestos!$C$6</f>
        <v>641.61238660411504</v>
      </c>
      <c r="BC41" s="36">
        <f>BC7*Supuestos!$C$6</f>
        <v>622.2881063358717</v>
      </c>
      <c r="BD41" s="36">
        <f>BD7*Supuestos!$C$6</f>
        <v>811.20005424241378</v>
      </c>
      <c r="BE41" s="36">
        <f>BE7*Supuestos!$C$6</f>
        <v>688.10841013712366</v>
      </c>
      <c r="BF41" s="36">
        <f>BF7*Supuestos!$C$6</f>
        <v>821.88785151758873</v>
      </c>
      <c r="BG41" s="36">
        <f>BG7*Supuestos!$C$6</f>
        <v>712.56209186599938</v>
      </c>
      <c r="BH41" s="36">
        <f>BH7*Supuestos!$C$6</f>
        <v>838.76160272213838</v>
      </c>
      <c r="BI41" s="36">
        <f>BI7*Supuestos!$C$6</f>
        <v>760.84159595612994</v>
      </c>
      <c r="BJ41" s="36">
        <f>BJ7*Supuestos!$C$6</f>
        <v>776.8205460445198</v>
      </c>
      <c r="BK41" s="36">
        <f>BK7*Supuestos!$C$6</f>
        <v>783.05603177635965</v>
      </c>
      <c r="BL41" s="36">
        <f>BL7*Supuestos!$C$6</f>
        <v>755.93768978265621</v>
      </c>
      <c r="BM41" s="36">
        <f>BM7*Supuestos!$C$6</f>
        <v>1035.9280026122242</v>
      </c>
      <c r="BN41" s="36">
        <f>BN7*Supuestos!$C$6</f>
        <v>667.27688206827963</v>
      </c>
      <c r="BO41" s="36">
        <f>BO7*Supuestos!$C$6</f>
        <v>647.17963058930661</v>
      </c>
      <c r="BP41" s="36">
        <f>BP7*Supuestos!$C$6</f>
        <v>843.64805641211035</v>
      </c>
      <c r="BQ41" s="36">
        <f>BQ7*Supuestos!$C$6</f>
        <v>715.63274654260863</v>
      </c>
      <c r="BR41" s="36">
        <f>BR7*Supuestos!$C$6</f>
        <v>854.76336557829234</v>
      </c>
      <c r="BS41" s="36">
        <f>BS7*Supuestos!$C$6</f>
        <v>741.06457554063945</v>
      </c>
      <c r="BT41" s="36">
        <f>BT7*Supuestos!$C$6</f>
        <v>872.31206683102403</v>
      </c>
      <c r="BU41" s="36">
        <f>BU7*Supuestos!$C$6</f>
        <v>791.27525979437519</v>
      </c>
      <c r="BV41" s="36">
        <f>BV7*Supuestos!$C$6</f>
        <v>807.89336788630067</v>
      </c>
      <c r="BW41" s="36">
        <f>BW7*Supuestos!$C$6</f>
        <v>814.37827304741404</v>
      </c>
      <c r="BX41" s="36">
        <f>BX7*Supuestos!$C$6</f>
        <v>786.17519737396242</v>
      </c>
      <c r="BY41" s="36">
        <f>BY7*Supuestos!$C$6</f>
        <v>1077.3651227167129</v>
      </c>
      <c r="BZ41" s="36">
        <f>BZ7*Supuestos!$C$6</f>
        <v>693.9679573510108</v>
      </c>
      <c r="CA41" s="36">
        <f>CA7*Supuestos!$C$6</f>
        <v>673.06681581287887</v>
      </c>
      <c r="CB41" s="36">
        <f>CB7*Supuestos!$C$6</f>
        <v>877.39397866859474</v>
      </c>
      <c r="CC41" s="36">
        <f>CC7*Supuestos!$C$6</f>
        <v>744.25805640431292</v>
      </c>
      <c r="CD41" s="36">
        <f>CD7*Supuestos!$C$6</f>
        <v>888.95390020142406</v>
      </c>
      <c r="CE41" s="36">
        <f>CE7*Supuestos!$C$6</f>
        <v>770.70715856226502</v>
      </c>
      <c r="CF41" s="36">
        <f>CF7*Supuestos!$C$6</f>
        <v>907.20454950426506</v>
      </c>
      <c r="CG41" s="36">
        <f>CG7*Supuestos!$C$6</f>
        <v>822.92627018615019</v>
      </c>
      <c r="CH41" s="36">
        <f>CH7*Supuestos!$C$6</f>
        <v>840.20910260175265</v>
      </c>
      <c r="CI41" s="36">
        <f>CI7*Supuestos!$C$6</f>
        <v>846.95340396931067</v>
      </c>
      <c r="CJ41" s="36">
        <f>CJ7*Supuestos!$C$6</f>
        <v>817.62220526892099</v>
      </c>
      <c r="CK41" s="36">
        <f>CK7*Supuestos!$C$6</f>
        <v>1120.4597276253817</v>
      </c>
      <c r="CL41" s="36">
        <f>CL7*Supuestos!$C$6</f>
        <v>721.72667564505127</v>
      </c>
      <c r="CM41" s="36">
        <f>CM7*Supuestos!$C$6</f>
        <v>699.98948844539404</v>
      </c>
      <c r="CN41" s="36">
        <f>CN7*Supuestos!$C$6</f>
        <v>912.48973781533857</v>
      </c>
      <c r="CO41" s="36">
        <f>CO7*Supuestos!$C$6</f>
        <v>774.02837866048549</v>
      </c>
      <c r="CP41" s="36">
        <f>CP7*Supuestos!$C$6</f>
        <v>924.51205620948099</v>
      </c>
      <c r="CQ41" s="36">
        <f>CQ7*Supuestos!$C$6</f>
        <v>801.53544490475565</v>
      </c>
      <c r="CR41" s="36">
        <f>CR7*Supuestos!$C$6</f>
        <v>943.49273148443569</v>
      </c>
      <c r="CS41" s="36">
        <f>CS7*Supuestos!$C$6</f>
        <v>855.84332099359619</v>
      </c>
      <c r="CT41" s="36">
        <f>CT7*Supuestos!$C$6</f>
        <v>873.81746670582277</v>
      </c>
      <c r="CU41" s="36">
        <f>CU7*Supuestos!$C$6</f>
        <v>880.83154012808302</v>
      </c>
      <c r="CV41" s="36">
        <f>CV7*Supuestos!$C$6</f>
        <v>850.32709347967784</v>
      </c>
      <c r="CW41" s="36">
        <f>CW7*Supuestos!$C$6</f>
        <v>1165.278116730397</v>
      </c>
      <c r="CX41" s="36">
        <f>CX7*Supuestos!$C$6</f>
        <v>750.59574267085338</v>
      </c>
      <c r="CY41" s="36">
        <f>CY7*Supuestos!$C$6</f>
        <v>727.98906798320979</v>
      </c>
      <c r="CZ41" s="36">
        <f>CZ7*Supuestos!$C$6</f>
        <v>948.9893273279522</v>
      </c>
      <c r="DA41" s="36">
        <f>DA7*Supuestos!$C$6</f>
        <v>804.98951380690494</v>
      </c>
      <c r="DB41" s="36">
        <f>DB7*Supuestos!$C$6</f>
        <v>961.49253845786029</v>
      </c>
      <c r="DC41" s="36">
        <f>DC7*Supuestos!$C$6</f>
        <v>833.59686270094596</v>
      </c>
      <c r="DD41" s="36">
        <f>DD7*Supuestos!$C$6</f>
        <v>981.23244074381319</v>
      </c>
      <c r="DE41" s="36">
        <f>DE7*Supuestos!$C$6</f>
        <v>890.07705383333996</v>
      </c>
      <c r="DF41" s="36">
        <f>DF7*Supuestos!$C$6</f>
        <v>908.77016537405575</v>
      </c>
      <c r="DG41" s="36">
        <f>DG7*Supuestos!$C$6</f>
        <v>916.06480173320642</v>
      </c>
      <c r="DH41" s="36">
        <f>DH7*Supuestos!$C$6</f>
        <v>884.34017721886505</v>
      </c>
      <c r="DI41" s="36">
        <f>DI7*Supuestos!$C$6</f>
        <v>1211.8892413996127</v>
      </c>
      <c r="DJ41" s="36">
        <f>DJ7*Supuestos!$C$6</f>
        <v>780.61957237768752</v>
      </c>
      <c r="DK41" s="36">
        <f>DK7*Supuestos!$C$6</f>
        <v>757.10863070253822</v>
      </c>
      <c r="DL41" s="36">
        <f>DL7*Supuestos!$C$6</f>
        <v>986.94890042107033</v>
      </c>
      <c r="DM41" s="36">
        <f>DM7*Supuestos!$C$6</f>
        <v>837.18909435918113</v>
      </c>
      <c r="DN41" s="36">
        <f>DN7*Supuestos!$C$6</f>
        <v>999.95223999617474</v>
      </c>
      <c r="DO41" s="36">
        <f>DO7*Supuestos!$C$6</f>
        <v>866.94073720898371</v>
      </c>
      <c r="DP41" s="36">
        <f>DP7*Supuestos!$C$6</f>
        <v>1020.4817383735657</v>
      </c>
      <c r="DQ41" s="36">
        <f>DQ7*Supuestos!$C$6</f>
        <v>925.68013598667346</v>
      </c>
      <c r="DR41" s="2"/>
      <c r="DS41" s="52">
        <f>SUM(B41:E41)</f>
        <v>2470.9284390000003</v>
      </c>
      <c r="DT41" s="36">
        <f t="shared" si="169"/>
        <v>7397.9991014240013</v>
      </c>
      <c r="DU41" s="36">
        <f t="shared" si="170"/>
        <v>7952.8490340308008</v>
      </c>
      <c r="DV41" s="36">
        <f t="shared" si="171"/>
        <v>8469.7842212428022</v>
      </c>
      <c r="DW41" s="36">
        <f t="shared" si="172"/>
        <v>8893.2734323049426</v>
      </c>
      <c r="DX41" s="36">
        <f t="shared" si="173"/>
        <v>9249.0043695971399</v>
      </c>
      <c r="DY41" s="36">
        <f t="shared" si="174"/>
        <v>9618.9645443810259</v>
      </c>
      <c r="DZ41" s="36">
        <f t="shared" si="175"/>
        <v>10003.723126156267</v>
      </c>
      <c r="EA41" s="36">
        <f t="shared" si="176"/>
        <v>10403.872051202517</v>
      </c>
      <c r="EB41" s="36">
        <f t="shared" si="177"/>
        <v>10820.02693325062</v>
      </c>
      <c r="EC41" s="77">
        <f t="shared" si="178"/>
        <v>7174.9210494258741</v>
      </c>
      <c r="ED41" s="36"/>
      <c r="EE41" s="57">
        <f t="shared" si="168"/>
        <v>92455.346302015983</v>
      </c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</row>
    <row r="42" spans="1:178" s="14" customFormat="1" ht="18.75" customHeight="1" x14ac:dyDescent="0.25">
      <c r="A42" s="31" t="s">
        <v>10</v>
      </c>
      <c r="B42" s="36">
        <f>(B7+B37)*Supuestos!$C$4</f>
        <v>11464.881551999999</v>
      </c>
      <c r="C42" s="36">
        <f>(C7+C37)*Supuestos!$C$4</f>
        <v>11550.990125809803</v>
      </c>
      <c r="D42" s="36">
        <f>(D7+D37)*Supuestos!$C$4</f>
        <v>11151.92486958981</v>
      </c>
      <c r="E42" s="36">
        <f>(E7+E37)*Supuestos!$C$4</f>
        <v>15280.881511253414</v>
      </c>
      <c r="F42" s="36">
        <f>(F7+F37)*Supuestos!$C$4</f>
        <v>10271.62756681294</v>
      </c>
      <c r="G42" s="36">
        <f>(G7+G37)*Supuestos!$C$4</f>
        <v>9964.8005682533712</v>
      </c>
      <c r="H42" s="36">
        <f>(H7+H37)*Supuestos!$C$4</f>
        <v>12989.146502606678</v>
      </c>
      <c r="I42" s="36">
        <f>(I7+I37)*Supuestos!$C$4</f>
        <v>11023.007953849947</v>
      </c>
      <c r="J42" s="36">
        <f>(J7+J37)*Supuestos!$C$4</f>
        <v>13165.665876656132</v>
      </c>
      <c r="K42" s="36">
        <f>(K7+K37)*Supuestos!$C$4</f>
        <v>11419.817190035683</v>
      </c>
      <c r="L42" s="36">
        <f>(L7+L37)*Supuestos!$C$4</f>
        <v>13441.342453018166</v>
      </c>
      <c r="M42" s="36">
        <f>(M7+M37)*Supuestos!$C$4</f>
        <v>12198.001138561405</v>
      </c>
      <c r="N42" s="36">
        <f>(N7+N37)*Supuestos!$C$4</f>
        <v>12456.506562121695</v>
      </c>
      <c r="O42" s="36">
        <f>(O7+O37)*Supuestos!$C$4</f>
        <v>12533.811578075445</v>
      </c>
      <c r="P42" s="36">
        <f>(P7+P37)*Supuestos!$C$4</f>
        <v>12102.92715651976</v>
      </c>
      <c r="Q42" s="36">
        <f>(Q7+Q37)*Supuestos!$C$4</f>
        <v>16584.918778886291</v>
      </c>
      <c r="R42" s="36">
        <f>(R7+R37)*Supuestos!$C$4</f>
        <v>11040.469511634077</v>
      </c>
      <c r="S42" s="36">
        <f>(S7+S37)*Supuestos!$C$4</f>
        <v>10709.007137737699</v>
      </c>
      <c r="T42" s="36">
        <f>(T7+T37)*Supuestos!$C$4</f>
        <v>13958.600391939193</v>
      </c>
      <c r="U42" s="36">
        <f>(U7+U37)*Supuestos!$C$4</f>
        <v>11842.89363687562</v>
      </c>
      <c r="V42" s="36">
        <f>(V7+V37)*Supuestos!$C$4</f>
        <v>14144.471368926921</v>
      </c>
      <c r="W42" s="36">
        <f>(W7+W37)*Supuestos!$C$4</f>
        <v>12265.526258887146</v>
      </c>
      <c r="X42" s="36">
        <f>(X7+X37)*Supuestos!$C$4</f>
        <v>14436.798206133606</v>
      </c>
      <c r="Y42" s="36">
        <f>(Y7+Y37)*Supuestos!$C$4</f>
        <v>13097.980780401342</v>
      </c>
      <c r="Z42" s="36">
        <f>(Z7+Z37)*Supuestos!$C$4</f>
        <v>13373.851710239198</v>
      </c>
      <c r="AA42" s="36">
        <f>(AA7+AA37)*Supuestos!$C$4</f>
        <v>13468.548996628158</v>
      </c>
      <c r="AB42" s="36">
        <f>(AB7+AB37)*Supuestos!$C$4</f>
        <v>13003.2401514093</v>
      </c>
      <c r="AC42" s="36">
        <f>(AC7+AC37)*Supuestos!$C$4</f>
        <v>17819.305147400595</v>
      </c>
      <c r="AD42" s="36">
        <f>(AD7+AD37)*Supuestos!$C$4</f>
        <v>11754.665528028981</v>
      </c>
      <c r="AE42" s="36">
        <f>(AE7+AE37)*Supuestos!$C$4</f>
        <v>11401.95787455919</v>
      </c>
      <c r="AF42" s="36">
        <f>(AF7+AF37)*Supuestos!$C$4</f>
        <v>14863.066429719329</v>
      </c>
      <c r="AG42" s="36">
        <f>(AG7+AG37)*Supuestos!$C$4</f>
        <v>12610.226010274853</v>
      </c>
      <c r="AH42" s="36">
        <f>(AH7+AH37)*Supuestos!$C$4</f>
        <v>15061.734363552656</v>
      </c>
      <c r="AI42" s="36">
        <f>(AI7+AI37)*Supuestos!$C$4</f>
        <v>13061.054184244314</v>
      </c>
      <c r="AJ42" s="36">
        <f>(AJ7+AJ37)*Supuestos!$C$4</f>
        <v>15373.802862334509</v>
      </c>
      <c r="AK42" s="36">
        <f>(AK7+AK37)*Supuestos!$C$4</f>
        <v>13948.370965120066</v>
      </c>
      <c r="AL42" s="36">
        <f>(AL7+AL37)*Supuestos!$C$4</f>
        <v>14242.545549476887</v>
      </c>
      <c r="AM42" s="36">
        <f>(AM7+AM37)*Supuestos!$C$4</f>
        <v>14346.568473206198</v>
      </c>
      <c r="AN42" s="36">
        <f>(AN7+AN37)*Supuestos!$C$4</f>
        <v>13851.416320447344</v>
      </c>
      <c r="AO42" s="36">
        <f>(AO7+AO37)*Supuestos!$C$4</f>
        <v>18980.915932713862</v>
      </c>
      <c r="AP42" s="36">
        <f>(AP7+AP37)*Supuestos!$C$4</f>
        <v>12344.558712843111</v>
      </c>
      <c r="AQ42" s="36">
        <f>(AQ7+AQ37)*Supuestos!$C$4</f>
        <v>11973.785563735246</v>
      </c>
      <c r="AR42" s="36">
        <f>(AR7+AR37)*Supuestos!$C$4</f>
        <v>15607.530397219552</v>
      </c>
      <c r="AS42" s="36">
        <f>(AS7+AS37)*Supuestos!$C$4</f>
        <v>13241.497258966674</v>
      </c>
      <c r="AT42" s="36">
        <f>(AT7+AT37)*Supuestos!$C$4</f>
        <v>15815.111704776074</v>
      </c>
      <c r="AU42" s="36">
        <f>(AU7+AU37)*Supuestos!$C$4</f>
        <v>13713.834125194502</v>
      </c>
      <c r="AV42" s="36">
        <f>(AV7+AV37)*Supuestos!$C$4</f>
        <v>16141.728726819798</v>
      </c>
      <c r="AW42" s="36">
        <f>(AW7+AW37)*Supuestos!$C$4</f>
        <v>14644.444730900339</v>
      </c>
      <c r="AX42" s="36">
        <f>(AX7+AX37)*Supuestos!$C$4</f>
        <v>14952.797829310723</v>
      </c>
      <c r="AY42" s="36">
        <f>(AY7+AY37)*Supuestos!$C$4</f>
        <v>15062.470773223615</v>
      </c>
      <c r="AZ42" s="36">
        <f>(AZ7+AZ37)*Supuestos!$C$4</f>
        <v>14542.015159756933</v>
      </c>
      <c r="BA42" s="36">
        <f>(BA7+BA37)*Supuestos!$C$4</f>
        <v>19927.459589323069</v>
      </c>
      <c r="BB42" s="36">
        <f>(BB7+BB37)*Supuestos!$C$4</f>
        <v>12837.251750308691</v>
      </c>
      <c r="BC42" s="36">
        <f>(BC7+BC37)*Supuestos!$C$4</f>
        <v>12451.809312039813</v>
      </c>
      <c r="BD42" s="36">
        <f>(BD7+BD37)*Supuestos!$C$4</f>
        <v>16231.061339077327</v>
      </c>
      <c r="BE42" s="36">
        <f>(BE7+BE37)*Supuestos!$C$4</f>
        <v>13770.594849641731</v>
      </c>
      <c r="BF42" s="36">
        <f>(BF7+BF37)*Supuestos!$C$4</f>
        <v>16447.330531097516</v>
      </c>
      <c r="BG42" s="36">
        <f>(BG7+BG37)*Supuestos!$C$4</f>
        <v>14262.214664209465</v>
      </c>
      <c r="BH42" s="36">
        <f>(BH7+BH37)*Supuestos!$C$4</f>
        <v>16787.410199612208</v>
      </c>
      <c r="BI42" s="36">
        <f>(BI7+BI37)*Supuestos!$C$4</f>
        <v>15230.454200429926</v>
      </c>
      <c r="BJ42" s="36">
        <f>(BJ7+BJ37)*Supuestos!$C$4</f>
        <v>15551.341417465417</v>
      </c>
      <c r="BK42" s="36">
        <f>(BK7+BK37)*Supuestos!$C$4</f>
        <v>15663.094177354435</v>
      </c>
      <c r="BL42" s="36">
        <f>(BL7+BL37)*Supuestos!$C$4</f>
        <v>15122.015078065855</v>
      </c>
      <c r="BM42" s="36">
        <f>(BM7+BM37)*Supuestos!$C$4</f>
        <v>20723.065909062447</v>
      </c>
      <c r="BN42" s="36">
        <f>(BN7+BN37)*Supuestos!$C$4</f>
        <v>13348.560253733005</v>
      </c>
      <c r="BO42" s="36">
        <f>(BO7+BO37)*Supuestos!$C$4</f>
        <v>12948.398519682767</v>
      </c>
      <c r="BP42" s="36">
        <f>(BP7+BP37)*Supuestos!$C$4</f>
        <v>16879.50132949902</v>
      </c>
      <c r="BQ42" s="36">
        <f>(BQ7+BQ37)*Supuestos!$C$4</f>
        <v>14321.509487816213</v>
      </c>
      <c r="BR42" s="36">
        <f>(BR7+BR37)*Supuestos!$C$4</f>
        <v>17106.076419652407</v>
      </c>
      <c r="BS42" s="36">
        <f>(BS7+BS37)*Supuestos!$C$4</f>
        <v>14834.469774092013</v>
      </c>
      <c r="BT42" s="36">
        <f>(BT7+BT37)*Supuestos!$C$4</f>
        <v>17461.470842006125</v>
      </c>
      <c r="BU42" s="36">
        <f>(BU7+BU37)*Supuestos!$C$4</f>
        <v>15843.178149311902</v>
      </c>
      <c r="BV42" s="36">
        <f>(BV7+BV37)*Supuestos!$C$4</f>
        <v>16177.761150810566</v>
      </c>
      <c r="BW42" s="36">
        <f>(BW7+BW37)*Supuestos!$C$4</f>
        <v>16295.330082529264</v>
      </c>
      <c r="BX42" s="36">
        <f>(BX7+BX37)*Supuestos!$C$4</f>
        <v>15733.504322392246</v>
      </c>
      <c r="BY42" s="36">
        <f>(BY7+BY37)*Supuestos!$C$4</f>
        <v>21559.46841020311</v>
      </c>
      <c r="BZ42" s="36">
        <f>(BZ7+BZ37)*Supuestos!$C$4</f>
        <v>13887.418202012523</v>
      </c>
      <c r="CA42" s="36">
        <f>(CA7+CA37)*Supuestos!$C$4</f>
        <v>13471.285426533339</v>
      </c>
      <c r="CB42" s="36">
        <f>(CB7+CB37)*Supuestos!$C$4</f>
        <v>17559.667676654175</v>
      </c>
      <c r="CC42" s="36">
        <f>(CC7+CC37)*Supuestos!$C$4</f>
        <v>14899.39447858874</v>
      </c>
      <c r="CD42" s="36">
        <f>(CD7+CD37)*Supuestos!$C$4</f>
        <v>17795.38078043436</v>
      </c>
      <c r="CE42" s="36">
        <f>(CE7+CE37)*Supuestos!$C$4</f>
        <v>15432.948740267828</v>
      </c>
      <c r="CF42" s="36">
        <f>(CF7+CF37)*Supuestos!$C$4</f>
        <v>18165.067304751163</v>
      </c>
      <c r="CG42" s="36">
        <f>(CG7+CG37)*Supuestos!$C$4</f>
        <v>16482.082428218509</v>
      </c>
      <c r="CH42" s="36">
        <f>(CH7+CH37)*Supuestos!$C$4</f>
        <v>16830.087325738084</v>
      </c>
      <c r="CI42" s="36">
        <f>(CI7+CI37)*Supuestos!$C$4</f>
        <v>16957.949361176015</v>
      </c>
      <c r="CJ42" s="36">
        <f>(CJ7+CJ37)*Supuestos!$C$4</f>
        <v>16373.719143459783</v>
      </c>
      <c r="CK42" s="36">
        <f>(CK7+CK37)*Supuestos!$C$4</f>
        <v>22432.790326625905</v>
      </c>
      <c r="CL42" s="36">
        <f>(CL7+CL37)*Supuestos!$C$4</f>
        <v>14453.623169729153</v>
      </c>
      <c r="CM42" s="36">
        <f>(CM7+CM37)*Supuestos!$C$4</f>
        <v>14020.001368143905</v>
      </c>
      <c r="CN42" s="36">
        <f>(CN7+CN37)*Supuestos!$C$4</f>
        <v>18271.090429505079</v>
      </c>
      <c r="CO42" s="36">
        <f>(CO7+CO37)*Supuestos!$C$4</f>
        <v>15503.300698345522</v>
      </c>
      <c r="CP42" s="36">
        <f>(CP7+CP37)*Supuestos!$C$4</f>
        <v>18514.179677873122</v>
      </c>
      <c r="CQ42" s="36">
        <f>(CQ7+CQ37)*Supuestos!$C$4</f>
        <v>16056.102549845344</v>
      </c>
      <c r="CR42" s="36">
        <f>(CR7+CR37)*Supuestos!$C$4</f>
        <v>18896.49669052432</v>
      </c>
      <c r="CS42" s="36">
        <f>(CS7+CS37)*Supuestos!$C$4</f>
        <v>17144.991844338881</v>
      </c>
      <c r="CT42" s="36">
        <f>(CT7+CT37)*Supuestos!$C$4</f>
        <v>17505.809955010314</v>
      </c>
      <c r="CU42" s="36">
        <f>(CU7+CU37)*Supuestos!$C$4</f>
        <v>17638.404451236842</v>
      </c>
      <c r="CV42" s="36">
        <f>(CV7+CV37)*Supuestos!$C$4</f>
        <v>17029.639088068659</v>
      </c>
      <c r="CW42" s="36">
        <f>(CW7+CW37)*Supuestos!$C$4</f>
        <v>23329.928510240767</v>
      </c>
      <c r="CX42" s="36">
        <f>(CX7+CX37)*Supuestos!$C$4</f>
        <v>15034.347531603897</v>
      </c>
      <c r="CY42" s="36">
        <f>(CY7+CY37)*Supuestos!$C$4</f>
        <v>14583.229219549748</v>
      </c>
      <c r="CZ42" s="36">
        <f>(CZ7+CZ37)*Supuestos!$C$4</f>
        <v>19004.21896955647</v>
      </c>
      <c r="DA42" s="36">
        <f>(DA7+DA37)*Supuestos!$C$4</f>
        <v>16125.564081203611</v>
      </c>
      <c r="DB42" s="36">
        <f>(DB7+DB37)*Supuestos!$C$4</f>
        <v>19256.743910350153</v>
      </c>
      <c r="DC42" s="36">
        <f>(DC7+DC37)*Supuestos!$C$4</f>
        <v>16700.204640145304</v>
      </c>
      <c r="DD42" s="36">
        <f>(DD7+DD37)*Supuestos!$C$4</f>
        <v>19654.094196223425</v>
      </c>
      <c r="DE42" s="36">
        <f>(DE7+DE37)*Supuestos!$C$4</f>
        <v>17832.405562357504</v>
      </c>
      <c r="DF42" s="36">
        <f>(DF7+DF37)*Supuestos!$C$4</f>
        <v>18207.549341093301</v>
      </c>
      <c r="DG42" s="36">
        <f>(DG7+DG37)*Supuestos!$C$4</f>
        <v>18346.096207289942</v>
      </c>
      <c r="DH42" s="36">
        <f>(DH7+DH37)*Supuestos!$C$4</f>
        <v>17712.894651633622</v>
      </c>
      <c r="DI42" s="36">
        <f>(DI7+DI37)*Supuestos!$C$4</f>
        <v>24265.123197230587</v>
      </c>
      <c r="DJ42" s="36">
        <f>(DJ7+DJ37)*Supuestos!$C$4</f>
        <v>15637.778307478909</v>
      </c>
      <c r="DK42" s="36">
        <f>(DK7+DK37)*Supuestos!$C$4</f>
        <v>15168.661079505411</v>
      </c>
      <c r="DL42" s="36">
        <f>(DL7+DL37)*Supuestos!$C$4</f>
        <v>19766.293960365751</v>
      </c>
      <c r="DM42" s="36">
        <f>(DM7+DM37)*Supuestos!$C$4</f>
        <v>16774.666202090757</v>
      </c>
      <c r="DN42" s="36">
        <f>(DN7+DN37)*Supuestos!$C$4</f>
        <v>20031.733220520695</v>
      </c>
      <c r="DO42" s="36">
        <f>(DO7+DO37)*Supuestos!$C$4</f>
        <v>17375.254663187388</v>
      </c>
      <c r="DP42" s="36">
        <f>(DP7+DP37)*Supuestos!$C$4</f>
        <v>20448.262300823815</v>
      </c>
      <c r="DQ42" s="36">
        <f>(DQ7+DQ37)*Supuestos!$C$4</f>
        <v>18556.257481098728</v>
      </c>
      <c r="DR42" s="2"/>
      <c r="DS42" s="53">
        <f>SUM(B42:E42)</f>
        <v>49448.678058653029</v>
      </c>
      <c r="DT42" s="54">
        <f t="shared" si="169"/>
        <v>148151.5733253975</v>
      </c>
      <c r="DU42" s="54">
        <f t="shared" si="170"/>
        <v>159160.69329821283</v>
      </c>
      <c r="DV42" s="54">
        <f t="shared" si="171"/>
        <v>169496.3244936782</v>
      </c>
      <c r="DW42" s="54">
        <f t="shared" si="172"/>
        <v>177967.23457206963</v>
      </c>
      <c r="DX42" s="54">
        <f t="shared" si="173"/>
        <v>185077.64342836486</v>
      </c>
      <c r="DY42" s="54">
        <f t="shared" si="174"/>
        <v>192509.22874172864</v>
      </c>
      <c r="DZ42" s="54">
        <f t="shared" si="175"/>
        <v>200287.79119446041</v>
      </c>
      <c r="EA42" s="54">
        <f t="shared" si="176"/>
        <v>208363.56843286188</v>
      </c>
      <c r="EB42" s="54">
        <f t="shared" si="177"/>
        <v>216722.47150823762</v>
      </c>
      <c r="EC42" s="64">
        <f t="shared" si="178"/>
        <v>143758.90721507143</v>
      </c>
      <c r="ED42" s="36"/>
      <c r="EE42" s="57">
        <f t="shared" si="168"/>
        <v>1850944.114268736</v>
      </c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</row>
    <row r="43" spans="1:178" s="32" customFormat="1" ht="18.75" customHeight="1" thickBot="1" x14ac:dyDescent="0.3">
      <c r="A43" s="34" t="s">
        <v>11</v>
      </c>
      <c r="B43" s="35">
        <f t="shared" ref="B43:BK43" si="179">SUM(B39:B42)</f>
        <v>69163.680076244142</v>
      </c>
      <c r="C43" s="35">
        <f t="shared" si="179"/>
        <v>69599.36756618401</v>
      </c>
      <c r="D43" s="35">
        <f t="shared" si="179"/>
        <v>67125.005261438491</v>
      </c>
      <c r="E43" s="35">
        <f t="shared" si="179"/>
        <v>91492.109439650667</v>
      </c>
      <c r="F43" s="35">
        <f t="shared" si="179"/>
        <v>61686.598224475907</v>
      </c>
      <c r="G43" s="35">
        <f t="shared" si="179"/>
        <v>59778.040454494279</v>
      </c>
      <c r="H43" s="35">
        <f t="shared" si="179"/>
        <v>77616.385669042895</v>
      </c>
      <c r="I43" s="35">
        <f t="shared" si="179"/>
        <v>65865.730351542545</v>
      </c>
      <c r="J43" s="35">
        <f t="shared" si="179"/>
        <v>78473.808875735689</v>
      </c>
      <c r="K43" s="35">
        <f t="shared" si="179"/>
        <v>68026.591260858855</v>
      </c>
      <c r="L43" s="35">
        <f t="shared" si="179"/>
        <v>79913.813744256448</v>
      </c>
      <c r="M43" s="35">
        <f t="shared" si="179"/>
        <v>72442.87284877873</v>
      </c>
      <c r="N43" s="35">
        <f t="shared" si="179"/>
        <v>73875.39933199581</v>
      </c>
      <c r="O43" s="35">
        <f t="shared" si="179"/>
        <v>74357.456871693619</v>
      </c>
      <c r="P43" s="35">
        <f t="shared" si="179"/>
        <v>71743.728885764445</v>
      </c>
      <c r="Q43" s="35">
        <f t="shared" si="179"/>
        <v>98272.015316016157</v>
      </c>
      <c r="R43" s="35">
        <f t="shared" si="179"/>
        <v>65417.088933006831</v>
      </c>
      <c r="S43" s="35">
        <f t="shared" si="179"/>
        <v>63447.894720266515</v>
      </c>
      <c r="T43" s="35">
        <f t="shared" si="179"/>
        <v>82707.766625466786</v>
      </c>
      <c r="U43" s="35">
        <f t="shared" si="179"/>
        <v>70160.04885376693</v>
      </c>
      <c r="V43" s="35">
        <f t="shared" si="179"/>
        <v>83799.427916075074</v>
      </c>
      <c r="W43" s="35">
        <f t="shared" si="179"/>
        <v>72655.129845829797</v>
      </c>
      <c r="X43" s="35">
        <f t="shared" si="179"/>
        <v>85521.804369868813</v>
      </c>
      <c r="Y43" s="35">
        <f t="shared" si="179"/>
        <v>77579.270055733738</v>
      </c>
      <c r="Z43" s="35">
        <f t="shared" si="179"/>
        <v>79209.356249881312</v>
      </c>
      <c r="AA43" s="35">
        <f t="shared" si="179"/>
        <v>79832.510657153238</v>
      </c>
      <c r="AB43" s="35">
        <f t="shared" si="179"/>
        <v>77068.923610456783</v>
      </c>
      <c r="AC43" s="35">
        <f t="shared" si="179"/>
        <v>105614.15437736789</v>
      </c>
      <c r="AD43" s="35">
        <f t="shared" si="179"/>
        <v>69665.76521179096</v>
      </c>
      <c r="AE43" s="35">
        <f t="shared" si="179"/>
        <v>67568.873149952371</v>
      </c>
      <c r="AF43" s="35">
        <f t="shared" si="179"/>
        <v>88080.928468426209</v>
      </c>
      <c r="AG43" s="35">
        <f t="shared" si="179"/>
        <v>74717.996316264092</v>
      </c>
      <c r="AH43" s="35">
        <f t="shared" si="179"/>
        <v>89244.263086265419</v>
      </c>
      <c r="AI43" s="35">
        <f t="shared" si="179"/>
        <v>77375.982004338235</v>
      </c>
      <c r="AJ43" s="35">
        <f t="shared" si="179"/>
        <v>91079.334426712507</v>
      </c>
      <c r="AK43" s="35">
        <f t="shared" si="179"/>
        <v>82620.944043349053</v>
      </c>
      <c r="AL43" s="35">
        <f t="shared" si="179"/>
        <v>84357.357884195721</v>
      </c>
      <c r="AM43" s="35">
        <f t="shared" si="179"/>
        <v>85024.187641665398</v>
      </c>
      <c r="AN43" s="35">
        <f t="shared" si="179"/>
        <v>82081.369204332921</v>
      </c>
      <c r="AO43" s="35">
        <f t="shared" si="179"/>
        <v>112482.43036262902</v>
      </c>
      <c r="AP43" s="35">
        <f t="shared" si="179"/>
        <v>73151.213380793197</v>
      </c>
      <c r="AQ43" s="35">
        <f t="shared" si="179"/>
        <v>70949.046602898088</v>
      </c>
      <c r="AR43" s="35">
        <f t="shared" si="179"/>
        <v>92486.285537861797</v>
      </c>
      <c r="AS43" s="35">
        <f t="shared" si="179"/>
        <v>78454.656080255372</v>
      </c>
      <c r="AT43" s="35">
        <f t="shared" si="179"/>
        <v>93706.766863624493</v>
      </c>
      <c r="AU43" s="35">
        <f t="shared" si="179"/>
        <v>81244.508336293133</v>
      </c>
      <c r="AV43" s="35">
        <f t="shared" si="179"/>
        <v>95632.536869416683</v>
      </c>
      <c r="AW43" s="35">
        <f t="shared" si="179"/>
        <v>86750.646463040786</v>
      </c>
      <c r="AX43" s="35">
        <f t="shared" si="179"/>
        <v>88573.350780765526</v>
      </c>
      <c r="AY43" s="35">
        <f t="shared" si="179"/>
        <v>89273.970900105778</v>
      </c>
      <c r="AZ43" s="35">
        <f t="shared" si="179"/>
        <v>86183.465687836797</v>
      </c>
      <c r="BA43" s="35">
        <f t="shared" si="179"/>
        <v>118104.04974073399</v>
      </c>
      <c r="BB43" s="35">
        <f t="shared" si="179"/>
        <v>76076.172604976775</v>
      </c>
      <c r="BC43" s="35">
        <f t="shared" si="179"/>
        <v>73786.080792769179</v>
      </c>
      <c r="BD43" s="35">
        <f t="shared" si="179"/>
        <v>96184.966685345236</v>
      </c>
      <c r="BE43" s="35">
        <f t="shared" si="179"/>
        <v>81592.280023781976</v>
      </c>
      <c r="BF43" s="35">
        <f t="shared" si="179"/>
        <v>97454.651896299867</v>
      </c>
      <c r="BG43" s="35">
        <f t="shared" si="179"/>
        <v>84494.115843752021</v>
      </c>
      <c r="BH43" s="35">
        <f t="shared" si="179"/>
        <v>99457.850667912979</v>
      </c>
      <c r="BI43" s="35">
        <f t="shared" si="179"/>
        <v>90220.904001855975</v>
      </c>
      <c r="BJ43" s="35">
        <f t="shared" si="179"/>
        <v>92116.716486978403</v>
      </c>
      <c r="BK43" s="35">
        <f t="shared" si="179"/>
        <v>92843.054309311876</v>
      </c>
      <c r="BL43" s="35">
        <f t="shared" ref="BL43:DN43" si="180">SUM(BL39:BL42)</f>
        <v>89629.123627268913</v>
      </c>
      <c r="BM43" s="35">
        <f t="shared" si="180"/>
        <v>122826.7196665298</v>
      </c>
      <c r="BN43" s="35">
        <f t="shared" si="180"/>
        <v>79117.037942587805</v>
      </c>
      <c r="BO43" s="35">
        <f t="shared" si="180"/>
        <v>76736.040859641304</v>
      </c>
      <c r="BP43" s="35">
        <f t="shared" si="180"/>
        <v>100031.56288961765</v>
      </c>
      <c r="BQ43" s="35">
        <f t="shared" si="180"/>
        <v>84856.062068922096</v>
      </c>
      <c r="BR43" s="35">
        <f t="shared" si="180"/>
        <v>101353.69063946286</v>
      </c>
      <c r="BS43" s="35">
        <f t="shared" si="180"/>
        <v>87875.647000816287</v>
      </c>
      <c r="BT43" s="35">
        <f t="shared" si="180"/>
        <v>103438.72892903893</v>
      </c>
      <c r="BU43" s="35">
        <f t="shared" si="180"/>
        <v>93833.245942795009</v>
      </c>
      <c r="BV43" s="35">
        <f t="shared" si="180"/>
        <v>95805.75122310406</v>
      </c>
      <c r="BW43" s="35">
        <f t="shared" si="180"/>
        <v>96562.488619765019</v>
      </c>
      <c r="BX43" s="35">
        <f t="shared" si="180"/>
        <v>93220.89721356341</v>
      </c>
      <c r="BY43" s="35">
        <f t="shared" si="180"/>
        <v>127747.26831796914</v>
      </c>
      <c r="BZ43" s="35">
        <f t="shared" si="180"/>
        <v>82286.634998421534</v>
      </c>
      <c r="CA43" s="35">
        <f t="shared" si="180"/>
        <v>79810.433460090222</v>
      </c>
      <c r="CB43" s="35">
        <f t="shared" si="180"/>
        <v>104037.81169917756</v>
      </c>
      <c r="CC43" s="35">
        <f t="shared" si="180"/>
        <v>88255.32916293884</v>
      </c>
      <c r="CD43" s="35">
        <f t="shared" si="180"/>
        <v>105412.89956903722</v>
      </c>
      <c r="CE43" s="35">
        <f t="shared" si="180"/>
        <v>91395.773056061065</v>
      </c>
      <c r="CF43" s="35">
        <f t="shared" si="180"/>
        <v>107581.41571526531</v>
      </c>
      <c r="CG43" s="35">
        <f t="shared" si="180"/>
        <v>97591.752933440934</v>
      </c>
      <c r="CH43" s="35">
        <f t="shared" si="180"/>
        <v>99643.197000923348</v>
      </c>
      <c r="CI43" s="35">
        <f t="shared" si="180"/>
        <v>100435.7942399012</v>
      </c>
      <c r="CJ43" s="35">
        <f t="shared" si="180"/>
        <v>96960.607750277806</v>
      </c>
      <c r="CK43" s="35">
        <f t="shared" si="180"/>
        <v>132868.10223070259</v>
      </c>
      <c r="CL43" s="35">
        <f t="shared" si="180"/>
        <v>85588.808637994531</v>
      </c>
      <c r="CM43" s="35">
        <f t="shared" si="180"/>
        <v>83012.715323043056</v>
      </c>
      <c r="CN43" s="35">
        <f t="shared" si="180"/>
        <v>108208.3602129294</v>
      </c>
      <c r="CO43" s="35">
        <f t="shared" si="180"/>
        <v>91793.472770069624</v>
      </c>
      <c r="CP43" s="35">
        <f t="shared" si="180"/>
        <v>109636.3992180201</v>
      </c>
      <c r="CQ43" s="35">
        <f t="shared" si="180"/>
        <v>95057.439838270322</v>
      </c>
      <c r="CR43" s="35">
        <f t="shared" si="180"/>
        <v>111889.49903745903</v>
      </c>
      <c r="CS43" s="35">
        <f t="shared" si="180"/>
        <v>101499.04916977021</v>
      </c>
      <c r="CT43" s="35">
        <f t="shared" si="180"/>
        <v>103631.44401720297</v>
      </c>
      <c r="CU43" s="35">
        <f t="shared" si="180"/>
        <v>104455.36312511103</v>
      </c>
      <c r="CV43" s="35">
        <f t="shared" si="180"/>
        <v>100840.00323915941</v>
      </c>
      <c r="CW43" s="35">
        <f t="shared" si="180"/>
        <v>138182.6528904805</v>
      </c>
      <c r="CX43" s="35">
        <f t="shared" si="180"/>
        <v>89014.940418599886</v>
      </c>
      <c r="CY43" s="35">
        <f t="shared" si="180"/>
        <v>86335.651732644881</v>
      </c>
      <c r="CZ43" s="35">
        <f t="shared" si="180"/>
        <v>112538.97954431776</v>
      </c>
      <c r="DA43" s="35">
        <f t="shared" si="180"/>
        <v>95467.343035796686</v>
      </c>
      <c r="DB43" s="35">
        <f t="shared" si="180"/>
        <v>114023.85223210302</v>
      </c>
      <c r="DC43" s="35">
        <f t="shared" si="180"/>
        <v>98861.595420107275</v>
      </c>
      <c r="DD43" s="35">
        <f t="shared" si="180"/>
        <v>116366.81663703552</v>
      </c>
      <c r="DE43" s="35">
        <f t="shared" si="180"/>
        <v>105560.62518080609</v>
      </c>
      <c r="DF43" s="35">
        <f t="shared" si="180"/>
        <v>107778.20876577367</v>
      </c>
      <c r="DG43" s="35">
        <f t="shared" si="180"/>
        <v>108635.73322811912</v>
      </c>
      <c r="DH43" s="35">
        <f t="shared" si="180"/>
        <v>104875.67336876801</v>
      </c>
      <c r="DI43" s="35">
        <f t="shared" si="180"/>
        <v>143711.95655267991</v>
      </c>
      <c r="DJ43" s="35">
        <f t="shared" si="180"/>
        <v>92577.594909954743</v>
      </c>
      <c r="DK43" s="35">
        <f t="shared" si="180"/>
        <v>89791.180493124353</v>
      </c>
      <c r="DL43" s="35">
        <f t="shared" si="180"/>
        <v>117042.4449581175</v>
      </c>
      <c r="DM43" s="35">
        <f t="shared" si="180"/>
        <v>99290.116314867555</v>
      </c>
      <c r="DN43" s="35">
        <f t="shared" si="180"/>
        <v>118589.52587514366</v>
      </c>
      <c r="DO43" s="35">
        <f t="shared" ref="DO43:DQ43" si="181">SUM(DO39:DO42)</f>
        <v>102823.10107434784</v>
      </c>
      <c r="DP43" s="35">
        <f t="shared" si="181"/>
        <v>121029.49363926839</v>
      </c>
      <c r="DQ43" s="35">
        <f t="shared" si="181"/>
        <v>109793.60588428525</v>
      </c>
      <c r="DR43" s="2"/>
      <c r="DS43" s="269">
        <f>SUM(DS39:DS42)</f>
        <v>297380.16234351735</v>
      </c>
      <c r="DT43" s="270">
        <f>SUM(DT39:DT42)</f>
        <v>882052.44183465536</v>
      </c>
      <c r="DU43" s="270">
        <f t="shared" ref="DU43:EC43" si="182">SUM(DU39:DU42)</f>
        <v>943013.37621487374</v>
      </c>
      <c r="DV43" s="270">
        <f t="shared" si="182"/>
        <v>1004299.4317999219</v>
      </c>
      <c r="DW43" s="270">
        <f t="shared" si="182"/>
        <v>1054510.4972436256</v>
      </c>
      <c r="DX43" s="270">
        <f t="shared" si="182"/>
        <v>1096682.6366067831</v>
      </c>
      <c r="DY43" s="270">
        <f t="shared" si="182"/>
        <v>1140578.4216472835</v>
      </c>
      <c r="DZ43" s="270">
        <f t="shared" si="182"/>
        <v>1186279.7518162376</v>
      </c>
      <c r="EA43" s="270">
        <f t="shared" si="182"/>
        <v>1233795.2074795102</v>
      </c>
      <c r="EB43" s="270">
        <f t="shared" si="182"/>
        <v>1283171.3761167519</v>
      </c>
      <c r="EC43" s="271">
        <f t="shared" si="182"/>
        <v>850937.06314910925</v>
      </c>
      <c r="ED43" s="43"/>
      <c r="EE43" s="58">
        <f t="shared" si="168"/>
        <v>10972700.36625227</v>
      </c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</row>
    <row r="44" spans="1:178" s="14" customFormat="1" ht="18.75" customHeight="1" thickBot="1" x14ac:dyDescent="0.3">
      <c r="A44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ED44" s="2"/>
      <c r="EE44" s="47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</row>
    <row r="45" spans="1:178" s="32" customFormat="1" ht="18.75" customHeight="1" thickBot="1" x14ac:dyDescent="0.3">
      <c r="A45" s="34" t="s">
        <v>12</v>
      </c>
      <c r="B45" s="39">
        <f t="shared" ref="B45:BK45" si="183">B31+B37-B43</f>
        <v>18114.362401983031</v>
      </c>
      <c r="C45" s="39">
        <f t="shared" si="183"/>
        <v>17160.633377315738</v>
      </c>
      <c r="D45" s="39">
        <f t="shared" si="183"/>
        <v>15743.949650548617</v>
      </c>
      <c r="E45" s="39">
        <f t="shared" si="183"/>
        <v>33727.085217965301</v>
      </c>
      <c r="F45" s="39">
        <f t="shared" si="183"/>
        <v>88609.878384617754</v>
      </c>
      <c r="G45" s="39">
        <f t="shared" si="183"/>
        <v>85645.97482188206</v>
      </c>
      <c r="H45" s="39">
        <f t="shared" si="183"/>
        <v>121650.34824212136</v>
      </c>
      <c r="I45" s="39">
        <f t="shared" si="183"/>
        <v>99435.834838275026</v>
      </c>
      <c r="J45" s="39">
        <f t="shared" si="183"/>
        <v>125192.94160591906</v>
      </c>
      <c r="K45" s="39">
        <f t="shared" si="183"/>
        <v>105575.43312121234</v>
      </c>
      <c r="L45" s="39">
        <f t="shared" si="183"/>
        <v>129947.16212327158</v>
      </c>
      <c r="M45" s="39">
        <f t="shared" si="183"/>
        <v>116235.38517345159</v>
      </c>
      <c r="N45" s="39">
        <f t="shared" si="183"/>
        <v>120030.54660602487</v>
      </c>
      <c r="O45" s="39">
        <f t="shared" si="183"/>
        <v>115695.52636060577</v>
      </c>
      <c r="P45" s="39">
        <f t="shared" si="183"/>
        <v>111395.35989366991</v>
      </c>
      <c r="Q45" s="39">
        <f t="shared" si="183"/>
        <v>164554.94236416393</v>
      </c>
      <c r="R45" s="39">
        <f t="shared" si="183"/>
        <v>14631.972336028295</v>
      </c>
      <c r="S45" s="39">
        <f t="shared" si="183"/>
        <v>13474.649621553457</v>
      </c>
      <c r="T45" s="39">
        <f t="shared" si="183"/>
        <v>27093.022956864923</v>
      </c>
      <c r="U45" s="39">
        <f t="shared" si="183"/>
        <v>18635.376604341407</v>
      </c>
      <c r="V45" s="39">
        <f t="shared" si="183"/>
        <v>28367.329639365678</v>
      </c>
      <c r="W45" s="39">
        <f t="shared" si="183"/>
        <v>20893.58055000547</v>
      </c>
      <c r="X45" s="39">
        <f t="shared" si="183"/>
        <v>30099.368727500085</v>
      </c>
      <c r="Y45" s="39">
        <f t="shared" si="183"/>
        <v>24864.107898345304</v>
      </c>
      <c r="Z45" s="39">
        <f t="shared" si="183"/>
        <v>26266.738393332373</v>
      </c>
      <c r="AA45" s="39">
        <f t="shared" si="183"/>
        <v>23588.00169160105</v>
      </c>
      <c r="AB45" s="39">
        <f t="shared" si="183"/>
        <v>21924.61475388179</v>
      </c>
      <c r="AC45" s="39">
        <f t="shared" si="183"/>
        <v>42052.78568653691</v>
      </c>
      <c r="AD45" s="39">
        <f t="shared" si="183"/>
        <v>31925.616026539472</v>
      </c>
      <c r="AE45" s="39">
        <f t="shared" si="183"/>
        <v>30313.447132258138</v>
      </c>
      <c r="AF45" s="39">
        <f t="shared" si="183"/>
        <v>49330.49171155777</v>
      </c>
      <c r="AG45" s="39">
        <f t="shared" si="183"/>
        <v>37525.961886427176</v>
      </c>
      <c r="AH45" s="39">
        <f t="shared" si="183"/>
        <v>51116.991436528246</v>
      </c>
      <c r="AI45" s="39">
        <f t="shared" si="183"/>
        <v>40686.175681210691</v>
      </c>
      <c r="AJ45" s="39">
        <f t="shared" si="183"/>
        <v>53542.635415013152</v>
      </c>
      <c r="AK45" s="39">
        <f t="shared" si="183"/>
        <v>46237.140383915961</v>
      </c>
      <c r="AL45" s="39">
        <f t="shared" si="183"/>
        <v>48199.204842395673</v>
      </c>
      <c r="AM45" s="39">
        <f t="shared" si="183"/>
        <v>46282.338599331473</v>
      </c>
      <c r="AN45" s="39">
        <f t="shared" si="183"/>
        <v>43973.389143566994</v>
      </c>
      <c r="AO45" s="39">
        <f t="shared" si="183"/>
        <v>72088.950567567939</v>
      </c>
      <c r="AP45" s="39">
        <f t="shared" si="183"/>
        <v>14933.218008482872</v>
      </c>
      <c r="AQ45" s="39">
        <f t="shared" si="183"/>
        <v>13758.402751951056</v>
      </c>
      <c r="AR45" s="39">
        <f t="shared" si="183"/>
        <v>27511.414410186568</v>
      </c>
      <c r="AS45" s="39">
        <f t="shared" si="183"/>
        <v>18961.037805167958</v>
      </c>
      <c r="AT45" s="39">
        <f t="shared" si="183"/>
        <v>28787.547548096656</v>
      </c>
      <c r="AU45" s="39">
        <f t="shared" si="183"/>
        <v>21231.140851221557</v>
      </c>
      <c r="AV45" s="39">
        <f t="shared" si="183"/>
        <v>30526.007435105144</v>
      </c>
      <c r="AW45" s="39">
        <f t="shared" si="183"/>
        <v>25231.080803054007</v>
      </c>
      <c r="AX45" s="39">
        <f t="shared" si="183"/>
        <v>26642.372235672141</v>
      </c>
      <c r="AY45" s="39">
        <f t="shared" si="183"/>
        <v>24539.740239023944</v>
      </c>
      <c r="AZ45" s="39">
        <f t="shared" si="183"/>
        <v>22856.591633869495</v>
      </c>
      <c r="BA45" s="39">
        <f t="shared" si="183"/>
        <v>43189.396676969423</v>
      </c>
      <c r="BB45" s="39">
        <f t="shared" si="183"/>
        <v>24542.810428070225</v>
      </c>
      <c r="BC45" s="39">
        <f t="shared" si="183"/>
        <v>23120.848728061654</v>
      </c>
      <c r="BD45" s="39">
        <f t="shared" si="183"/>
        <v>39813.309997439748</v>
      </c>
      <c r="BE45" s="39">
        <f t="shared" si="183"/>
        <v>29441.397065616082</v>
      </c>
      <c r="BF45" s="39">
        <f t="shared" si="183"/>
        <v>41369.222132655865</v>
      </c>
      <c r="BG45" s="39">
        <f t="shared" si="183"/>
        <v>32203.49628508414</v>
      </c>
      <c r="BH45" s="39">
        <f t="shared" si="183"/>
        <v>43486.229730397055</v>
      </c>
      <c r="BI45" s="39">
        <f t="shared" si="183"/>
        <v>37064.771296067949</v>
      </c>
      <c r="BJ45" s="39">
        <f t="shared" si="183"/>
        <v>38781.0972807566</v>
      </c>
      <c r="BK45" s="39">
        <f t="shared" si="183"/>
        <v>36097.463475326425</v>
      </c>
      <c r="BL45" s="39">
        <f t="shared" ref="BL45:DN45" si="184">BL31+BL37-BL43</f>
        <v>34058.116376579899</v>
      </c>
      <c r="BM45" s="39">
        <f t="shared" si="184"/>
        <v>58734.387055325933</v>
      </c>
      <c r="BN45" s="39">
        <f t="shared" si="184"/>
        <v>59821.481084208441</v>
      </c>
      <c r="BO45" s="39">
        <f t="shared" si="184"/>
        <v>57506.417979880702</v>
      </c>
      <c r="BP45" s="39">
        <f t="shared" si="184"/>
        <v>84910.938312868544</v>
      </c>
      <c r="BQ45" s="39">
        <f t="shared" si="184"/>
        <v>67912.296515515045</v>
      </c>
      <c r="BR45" s="39">
        <f t="shared" si="184"/>
        <v>87499.890380913144</v>
      </c>
      <c r="BS45" s="39">
        <f t="shared" si="184"/>
        <v>72480.374495096927</v>
      </c>
      <c r="BT45" s="39">
        <f t="shared" si="184"/>
        <v>91009.788621341708</v>
      </c>
      <c r="BU45" s="39">
        <f t="shared" si="184"/>
        <v>80492.857348761841</v>
      </c>
      <c r="BV45" s="39">
        <f t="shared" si="184"/>
        <v>83327.306823019331</v>
      </c>
      <c r="BW45" s="39">
        <f t="shared" si="184"/>
        <v>81197.440271214422</v>
      </c>
      <c r="BX45" s="39">
        <f t="shared" si="184"/>
        <v>77882.209901620605</v>
      </c>
      <c r="BY45" s="39">
        <f t="shared" si="184"/>
        <v>118398.20945107314</v>
      </c>
      <c r="BZ45" s="39">
        <f t="shared" si="184"/>
        <v>65189.700944879587</v>
      </c>
      <c r="CA45" s="39">
        <f t="shared" si="184"/>
        <v>62777.309908523486</v>
      </c>
      <c r="CB45" s="39">
        <f t="shared" si="184"/>
        <v>91419.241263551507</v>
      </c>
      <c r="CC45" s="39">
        <f t="shared" si="184"/>
        <v>73663.903461673151</v>
      </c>
      <c r="CD45" s="39">
        <f t="shared" si="184"/>
        <v>94137.921410825598</v>
      </c>
      <c r="CE45" s="39">
        <f t="shared" si="184"/>
        <v>78450.662828765693</v>
      </c>
      <c r="CF45" s="39">
        <f t="shared" si="184"/>
        <v>97819.049583847504</v>
      </c>
      <c r="CG45" s="39">
        <f t="shared" si="184"/>
        <v>86836.657987486484</v>
      </c>
      <c r="CH45" s="39">
        <f t="shared" si="184"/>
        <v>89805.292630462252</v>
      </c>
      <c r="CI45" s="39">
        <f t="shared" si="184"/>
        <v>88986.598965643629</v>
      </c>
      <c r="CJ45" s="39">
        <f t="shared" si="184"/>
        <v>85536.823155319886</v>
      </c>
      <c r="CK45" s="39">
        <f t="shared" si="184"/>
        <v>127886.8096373181</v>
      </c>
      <c r="CL45" s="39">
        <f t="shared" si="184"/>
        <v>29238.333696183967</v>
      </c>
      <c r="CM45" s="39">
        <f t="shared" si="184"/>
        <v>27800.200496207355</v>
      </c>
      <c r="CN45" s="39">
        <f t="shared" si="184"/>
        <v>44860.187259175204</v>
      </c>
      <c r="CO45" s="39">
        <f t="shared" si="184"/>
        <v>34278.015191489205</v>
      </c>
      <c r="CP45" s="39">
        <f t="shared" si="184"/>
        <v>46468.170938973155</v>
      </c>
      <c r="CQ45" s="39">
        <f t="shared" si="184"/>
        <v>37113.872389815646</v>
      </c>
      <c r="CR45" s="39">
        <f t="shared" si="184"/>
        <v>48641.043784344423</v>
      </c>
      <c r="CS45" s="39">
        <f t="shared" si="184"/>
        <v>42085.053265986266</v>
      </c>
      <c r="CT45" s="39">
        <f t="shared" si="184"/>
        <v>43837.688909183751</v>
      </c>
      <c r="CU45" s="39">
        <f t="shared" si="184"/>
        <v>42477.82822306882</v>
      </c>
      <c r="CV45" s="39">
        <f t="shared" si="184"/>
        <v>40397.182256245986</v>
      </c>
      <c r="CW45" s="39">
        <f t="shared" si="184"/>
        <v>65598.037112644815</v>
      </c>
      <c r="CX45" s="39">
        <f t="shared" si="184"/>
        <v>29467.484844530918</v>
      </c>
      <c r="CY45" s="39">
        <f t="shared" si="184"/>
        <v>28020.937434436273</v>
      </c>
      <c r="CZ45" s="39">
        <f t="shared" si="184"/>
        <v>44878.525916777959</v>
      </c>
      <c r="DA45" s="39">
        <f t="shared" si="184"/>
        <v>34388.166515952587</v>
      </c>
      <c r="DB45" s="39">
        <f t="shared" si="184"/>
        <v>46431.10223286711</v>
      </c>
      <c r="DC45" s="39">
        <f t="shared" si="184"/>
        <v>37159.462264188216</v>
      </c>
      <c r="DD45" s="39">
        <f t="shared" si="184"/>
        <v>48550.444442431675</v>
      </c>
      <c r="DE45" s="39">
        <f t="shared" si="184"/>
        <v>42051.715841104684</v>
      </c>
      <c r="DF45" s="39">
        <f t="shared" si="184"/>
        <v>43775.96916912384</v>
      </c>
      <c r="DG45" s="39">
        <f t="shared" si="184"/>
        <v>42495.182408970228</v>
      </c>
      <c r="DH45" s="39">
        <f t="shared" si="184"/>
        <v>40431.907677250681</v>
      </c>
      <c r="DI45" s="39">
        <f t="shared" si="184"/>
        <v>65364.10603516316</v>
      </c>
      <c r="DJ45" s="39">
        <f t="shared" si="184"/>
        <v>34112.346261119383</v>
      </c>
      <c r="DK45" s="39">
        <f t="shared" si="184"/>
        <v>21161.840444390939</v>
      </c>
      <c r="DL45" s="39">
        <f t="shared" si="184"/>
        <v>150652.06751946924</v>
      </c>
      <c r="DM45" s="39">
        <f t="shared" si="184"/>
        <v>67301.330225491183</v>
      </c>
      <c r="DN45" s="39">
        <f t="shared" si="184"/>
        <v>159304.135915905</v>
      </c>
      <c r="DO45" s="39">
        <f t="shared" ref="DO45:DQ45" si="185">DO31+DO37-DO43</f>
        <v>85419.849346271789</v>
      </c>
      <c r="DP45" s="39">
        <f t="shared" si="185"/>
        <v>172330.73129735095</v>
      </c>
      <c r="DQ45" s="39">
        <f t="shared" si="185"/>
        <v>120008.00931898197</v>
      </c>
      <c r="DR45" s="2"/>
      <c r="DS45" s="39">
        <f>DS31+DS37-DS43</f>
        <v>84746.030647813808</v>
      </c>
      <c r="DT45" s="39">
        <f>DT31+DT37-DT43</f>
        <v>1383969.3335352091</v>
      </c>
      <c r="DU45" s="39">
        <f>DU31+DU37-DU43</f>
        <v>291891.5488593597</v>
      </c>
      <c r="DV45" s="39">
        <f t="shared" ref="DV45:EC45" si="186">DV31+DV37-DV43</f>
        <v>551222.34282631171</v>
      </c>
      <c r="DW45" s="39">
        <f t="shared" si="186"/>
        <v>298167.95039880741</v>
      </c>
      <c r="DX45" s="39">
        <f t="shared" si="186"/>
        <v>438713.14985137875</v>
      </c>
      <c r="DY45" s="39">
        <f t="shared" si="186"/>
        <v>962439.21118552261</v>
      </c>
      <c r="DZ45" s="39">
        <f t="shared" si="186"/>
        <v>1042509.9717782985</v>
      </c>
      <c r="EA45" s="39">
        <f t="shared" si="186"/>
        <v>502795.61352332658</v>
      </c>
      <c r="EB45" s="39">
        <f t="shared" si="186"/>
        <v>503015.00478279172</v>
      </c>
      <c r="EC45" s="39">
        <f t="shared" si="186"/>
        <v>810290.31032897765</v>
      </c>
      <c r="ED45" s="43"/>
      <c r="EE45" s="55">
        <f>SUM(DS45:EC45)</f>
        <v>6869760.4677177966</v>
      </c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</row>
    <row r="46" spans="1:178" s="2" customFormat="1" ht="18.75" customHeight="1" thickBot="1" x14ac:dyDescent="0.3">
      <c r="A46" s="3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EE46" s="46"/>
    </row>
    <row r="47" spans="1:178" s="2" customFormat="1" ht="18.75" customHeight="1" thickBot="1" x14ac:dyDescent="0.3">
      <c r="A47" s="30" t="s">
        <v>33</v>
      </c>
      <c r="B47" s="36"/>
      <c r="C47" s="36"/>
      <c r="D47" s="36"/>
      <c r="E47" s="36">
        <f>+IF(SUM(B45:E45)&gt;0,SUM(B45:E45)*Supuestos!$C$10,0)</f>
        <v>29661.110726734438</v>
      </c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>
        <f>+IF(SUM(F45:Q45)&gt;0,SUM(F45:Q45)*Supuestos!$C$10,0)</f>
        <v>484389.26673732523</v>
      </c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>
        <f>+IF(SUM(R45:AC45)&gt;0,SUM(R45:AC45)*Supuestos!$C$10,0)</f>
        <v>102162.04210077485</v>
      </c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>
        <f>+IF(SUM(AD45:AO45)&gt;0,SUM(AD45:AO45)*Supuestos!$C$10,0)</f>
        <v>192927.81998920941</v>
      </c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>
        <f>+IF(SUM(AP45:BA45)&gt;0,SUM(AP45:BA45)*Supuestos!$C$10,0)</f>
        <v>104358.78263958028</v>
      </c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>
        <f>+IF(SUM(BB45:BM45)&gt;0,SUM(BB45:BM45)*Supuestos!$C$10,0)</f>
        <v>153549.60244798358</v>
      </c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>
        <f>+IF(SUM(BN45:BY45)&gt;0,SUM(BN45:BY45)*Supuestos!$C$10,0)</f>
        <v>336853.72391492978</v>
      </c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>
        <f>+IF(SUM(BZ45:CK45)&gt;0,SUM(BZ45:CK45)*Supuestos!$C$10,0)</f>
        <v>364878.49012240389</v>
      </c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>
        <f>+IF(SUM(CL45:CW45)&gt;0,SUM(CL45:CW45)*Supuestos!$C$10,0)</f>
        <v>175978.4647331615</v>
      </c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>
        <f>+IF(SUM(CX45:DI45)&gt;0,SUM(CX45:DI45)*Supuestos!$C$10,0)</f>
        <v>176055.25167397904</v>
      </c>
      <c r="DJ47" s="36"/>
      <c r="DK47" s="36"/>
      <c r="DL47" s="36"/>
      <c r="DM47" s="36"/>
      <c r="DN47" s="36"/>
      <c r="DO47" s="36"/>
      <c r="DP47" s="36"/>
      <c r="DQ47" s="36">
        <f>+IF(SUM(DJ45:DQ45)&gt;0,SUM(DJ45:DQ45)*Supuestos!$C$10,0)</f>
        <v>283601.60861514311</v>
      </c>
      <c r="DR47" s="123"/>
      <c r="DS47" s="78">
        <f>SUM(B47:E47)</f>
        <v>29661.110726734438</v>
      </c>
      <c r="DT47" s="79">
        <f t="shared" ref="DT47" si="187">SUM(F47:Q47)</f>
        <v>484389.26673732523</v>
      </c>
      <c r="DU47" s="79">
        <f t="shared" ref="DU47" si="188">SUM(R47:AC47)</f>
        <v>102162.04210077485</v>
      </c>
      <c r="DV47" s="79">
        <f t="shared" ref="DV47" si="189">SUM(AD47:AO47)</f>
        <v>192927.81998920941</v>
      </c>
      <c r="DW47" s="79">
        <f t="shared" ref="DW47" si="190">SUM(AP47:BA47)</f>
        <v>104358.78263958028</v>
      </c>
      <c r="DX47" s="79">
        <f t="shared" ref="DX47" si="191">SUM(BB47:BM47)</f>
        <v>153549.60244798358</v>
      </c>
      <c r="DY47" s="79">
        <f t="shared" ref="DY47" si="192">SUM(BN47:BY47)</f>
        <v>336853.72391492978</v>
      </c>
      <c r="DZ47" s="79">
        <f t="shared" ref="DZ47" si="193">SUM(BZ47:CK47)</f>
        <v>364878.49012240389</v>
      </c>
      <c r="EA47" s="79">
        <f t="shared" ref="EA47" si="194">SUM(CL47:CW47)</f>
        <v>175978.4647331615</v>
      </c>
      <c r="EB47" s="79">
        <f t="shared" ref="EB47" si="195">SUM(CX47:DI47)</f>
        <v>176055.25167397904</v>
      </c>
      <c r="EC47" s="80">
        <f>SUM(DJ47:DQ47)</f>
        <v>283601.60861514311</v>
      </c>
      <c r="EE47" s="82">
        <f>SUM(DS47:EC47)</f>
        <v>2404416.1637012255</v>
      </c>
    </row>
    <row r="48" spans="1:178" s="2" customFormat="1" ht="18.75" customHeight="1" thickBot="1" x14ac:dyDescent="0.3">
      <c r="A48" s="3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EE48" s="46"/>
    </row>
    <row r="49" spans="1:178" s="2" customFormat="1" ht="18.75" customHeight="1" thickBot="1" x14ac:dyDescent="0.3">
      <c r="A49" s="34" t="s">
        <v>13</v>
      </c>
      <c r="B49" s="39">
        <f t="shared" ref="B49:BK49" si="196">B45-B47</f>
        <v>18114.362401983031</v>
      </c>
      <c r="C49" s="39">
        <f t="shared" si="196"/>
        <v>17160.633377315738</v>
      </c>
      <c r="D49" s="39">
        <f>D45-D47</f>
        <v>15743.949650548617</v>
      </c>
      <c r="E49" s="39">
        <f t="shared" si="196"/>
        <v>4065.9744912308634</v>
      </c>
      <c r="F49" s="39">
        <f t="shared" si="196"/>
        <v>88609.878384617754</v>
      </c>
      <c r="G49" s="39">
        <f t="shared" si="196"/>
        <v>85645.97482188206</v>
      </c>
      <c r="H49" s="39">
        <f t="shared" si="196"/>
        <v>121650.34824212136</v>
      </c>
      <c r="I49" s="39">
        <f t="shared" si="196"/>
        <v>99435.834838275026</v>
      </c>
      <c r="J49" s="39">
        <f t="shared" si="196"/>
        <v>125192.94160591906</v>
      </c>
      <c r="K49" s="39">
        <f t="shared" si="196"/>
        <v>105575.43312121234</v>
      </c>
      <c r="L49" s="39">
        <f t="shared" si="196"/>
        <v>129947.16212327158</v>
      </c>
      <c r="M49" s="39">
        <f t="shared" si="196"/>
        <v>116235.38517345159</v>
      </c>
      <c r="N49" s="39">
        <f t="shared" si="196"/>
        <v>120030.54660602487</v>
      </c>
      <c r="O49" s="39">
        <f t="shared" si="196"/>
        <v>115695.52636060577</v>
      </c>
      <c r="P49" s="39">
        <f t="shared" si="196"/>
        <v>111395.35989366991</v>
      </c>
      <c r="Q49" s="39">
        <f t="shared" si="196"/>
        <v>-319834.3243731613</v>
      </c>
      <c r="R49" s="39">
        <f t="shared" si="196"/>
        <v>14631.972336028295</v>
      </c>
      <c r="S49" s="39">
        <f t="shared" si="196"/>
        <v>13474.649621553457</v>
      </c>
      <c r="T49" s="39">
        <f t="shared" si="196"/>
        <v>27093.022956864923</v>
      </c>
      <c r="U49" s="39">
        <f t="shared" si="196"/>
        <v>18635.376604341407</v>
      </c>
      <c r="V49" s="39">
        <f t="shared" si="196"/>
        <v>28367.329639365678</v>
      </c>
      <c r="W49" s="39">
        <f t="shared" si="196"/>
        <v>20893.58055000547</v>
      </c>
      <c r="X49" s="39">
        <f t="shared" si="196"/>
        <v>30099.368727500085</v>
      </c>
      <c r="Y49" s="39">
        <f t="shared" si="196"/>
        <v>24864.107898345304</v>
      </c>
      <c r="Z49" s="39">
        <f t="shared" si="196"/>
        <v>26266.738393332373</v>
      </c>
      <c r="AA49" s="39">
        <f t="shared" si="196"/>
        <v>23588.00169160105</v>
      </c>
      <c r="AB49" s="39">
        <f t="shared" si="196"/>
        <v>21924.61475388179</v>
      </c>
      <c r="AC49" s="39">
        <f t="shared" si="196"/>
        <v>-60109.256414237941</v>
      </c>
      <c r="AD49" s="39">
        <f t="shared" si="196"/>
        <v>31925.616026539472</v>
      </c>
      <c r="AE49" s="39">
        <f t="shared" si="196"/>
        <v>30313.447132258138</v>
      </c>
      <c r="AF49" s="39">
        <f t="shared" si="196"/>
        <v>49330.49171155777</v>
      </c>
      <c r="AG49" s="39">
        <f t="shared" si="196"/>
        <v>37525.961886427176</v>
      </c>
      <c r="AH49" s="39">
        <f t="shared" si="196"/>
        <v>51116.991436528246</v>
      </c>
      <c r="AI49" s="39">
        <f t="shared" si="196"/>
        <v>40686.175681210691</v>
      </c>
      <c r="AJ49" s="39">
        <f t="shared" si="196"/>
        <v>53542.635415013152</v>
      </c>
      <c r="AK49" s="39">
        <f t="shared" si="196"/>
        <v>46237.140383915961</v>
      </c>
      <c r="AL49" s="39">
        <f t="shared" si="196"/>
        <v>48199.204842395673</v>
      </c>
      <c r="AM49" s="39">
        <f t="shared" si="196"/>
        <v>46282.338599331473</v>
      </c>
      <c r="AN49" s="39">
        <f t="shared" si="196"/>
        <v>43973.389143566994</v>
      </c>
      <c r="AO49" s="39">
        <f t="shared" si="196"/>
        <v>-120838.86942164147</v>
      </c>
      <c r="AP49" s="39">
        <f t="shared" si="196"/>
        <v>14933.218008482872</v>
      </c>
      <c r="AQ49" s="39">
        <f t="shared" si="196"/>
        <v>13758.402751951056</v>
      </c>
      <c r="AR49" s="39">
        <f t="shared" si="196"/>
        <v>27511.414410186568</v>
      </c>
      <c r="AS49" s="39">
        <f t="shared" si="196"/>
        <v>18961.037805167958</v>
      </c>
      <c r="AT49" s="39">
        <f t="shared" si="196"/>
        <v>28787.547548096656</v>
      </c>
      <c r="AU49" s="39">
        <f t="shared" si="196"/>
        <v>21231.140851221557</v>
      </c>
      <c r="AV49" s="39">
        <f t="shared" si="196"/>
        <v>30526.007435105144</v>
      </c>
      <c r="AW49" s="39">
        <f t="shared" si="196"/>
        <v>25231.080803054007</v>
      </c>
      <c r="AX49" s="39">
        <f t="shared" si="196"/>
        <v>26642.372235672141</v>
      </c>
      <c r="AY49" s="39">
        <f t="shared" si="196"/>
        <v>24539.740239023944</v>
      </c>
      <c r="AZ49" s="39">
        <f t="shared" si="196"/>
        <v>22856.591633869495</v>
      </c>
      <c r="BA49" s="39">
        <f t="shared" si="196"/>
        <v>-61169.385962610861</v>
      </c>
      <c r="BB49" s="39">
        <f t="shared" si="196"/>
        <v>24542.810428070225</v>
      </c>
      <c r="BC49" s="39">
        <f t="shared" si="196"/>
        <v>23120.848728061654</v>
      </c>
      <c r="BD49" s="39">
        <f t="shared" si="196"/>
        <v>39813.309997439748</v>
      </c>
      <c r="BE49" s="39">
        <f t="shared" si="196"/>
        <v>29441.397065616082</v>
      </c>
      <c r="BF49" s="39">
        <f t="shared" si="196"/>
        <v>41369.222132655865</v>
      </c>
      <c r="BG49" s="39">
        <f t="shared" si="196"/>
        <v>32203.49628508414</v>
      </c>
      <c r="BH49" s="39">
        <f t="shared" si="196"/>
        <v>43486.229730397055</v>
      </c>
      <c r="BI49" s="39">
        <f t="shared" si="196"/>
        <v>37064.771296067949</v>
      </c>
      <c r="BJ49" s="39">
        <f t="shared" si="196"/>
        <v>38781.0972807566</v>
      </c>
      <c r="BK49" s="39">
        <f t="shared" si="196"/>
        <v>36097.463475326425</v>
      </c>
      <c r="BL49" s="39">
        <f t="shared" ref="BL49:DN49" si="197">BL45-BL47</f>
        <v>34058.116376579899</v>
      </c>
      <c r="BM49" s="39">
        <f t="shared" si="197"/>
        <v>-94815.215392657643</v>
      </c>
      <c r="BN49" s="39">
        <f t="shared" si="197"/>
        <v>59821.481084208441</v>
      </c>
      <c r="BO49" s="39">
        <f t="shared" si="197"/>
        <v>57506.417979880702</v>
      </c>
      <c r="BP49" s="39">
        <f t="shared" si="197"/>
        <v>84910.938312868544</v>
      </c>
      <c r="BQ49" s="39">
        <f t="shared" si="197"/>
        <v>67912.296515515045</v>
      </c>
      <c r="BR49" s="39">
        <f t="shared" si="197"/>
        <v>87499.890380913144</v>
      </c>
      <c r="BS49" s="39">
        <f t="shared" si="197"/>
        <v>72480.374495096927</v>
      </c>
      <c r="BT49" s="39">
        <f t="shared" si="197"/>
        <v>91009.788621341708</v>
      </c>
      <c r="BU49" s="39">
        <f t="shared" si="197"/>
        <v>80492.857348761841</v>
      </c>
      <c r="BV49" s="39">
        <f t="shared" si="197"/>
        <v>83327.306823019331</v>
      </c>
      <c r="BW49" s="39">
        <f t="shared" si="197"/>
        <v>81197.440271214422</v>
      </c>
      <c r="BX49" s="39">
        <f t="shared" si="197"/>
        <v>77882.209901620605</v>
      </c>
      <c r="BY49" s="39">
        <f t="shared" si="197"/>
        <v>-218455.51446385664</v>
      </c>
      <c r="BZ49" s="39">
        <f t="shared" si="197"/>
        <v>65189.700944879587</v>
      </c>
      <c r="CA49" s="39">
        <f t="shared" si="197"/>
        <v>62777.309908523486</v>
      </c>
      <c r="CB49" s="39">
        <f t="shared" si="197"/>
        <v>91419.241263551507</v>
      </c>
      <c r="CC49" s="39">
        <f t="shared" si="197"/>
        <v>73663.903461673151</v>
      </c>
      <c r="CD49" s="39">
        <f t="shared" si="197"/>
        <v>94137.921410825598</v>
      </c>
      <c r="CE49" s="39">
        <f t="shared" si="197"/>
        <v>78450.662828765693</v>
      </c>
      <c r="CF49" s="39">
        <f t="shared" si="197"/>
        <v>97819.049583847504</v>
      </c>
      <c r="CG49" s="39">
        <f t="shared" si="197"/>
        <v>86836.657987486484</v>
      </c>
      <c r="CH49" s="39">
        <f t="shared" si="197"/>
        <v>89805.292630462252</v>
      </c>
      <c r="CI49" s="39">
        <f t="shared" si="197"/>
        <v>88986.598965643629</v>
      </c>
      <c r="CJ49" s="39">
        <f t="shared" si="197"/>
        <v>85536.823155319886</v>
      </c>
      <c r="CK49" s="39">
        <f t="shared" si="197"/>
        <v>-236991.68048508579</v>
      </c>
      <c r="CL49" s="39">
        <f t="shared" si="197"/>
        <v>29238.333696183967</v>
      </c>
      <c r="CM49" s="39">
        <f t="shared" si="197"/>
        <v>27800.200496207355</v>
      </c>
      <c r="CN49" s="39">
        <f t="shared" si="197"/>
        <v>44860.187259175204</v>
      </c>
      <c r="CO49" s="39">
        <f t="shared" si="197"/>
        <v>34278.015191489205</v>
      </c>
      <c r="CP49" s="39">
        <f t="shared" si="197"/>
        <v>46468.170938973155</v>
      </c>
      <c r="CQ49" s="39">
        <f t="shared" si="197"/>
        <v>37113.872389815646</v>
      </c>
      <c r="CR49" s="39">
        <f t="shared" si="197"/>
        <v>48641.043784344423</v>
      </c>
      <c r="CS49" s="39">
        <f t="shared" si="197"/>
        <v>42085.053265986266</v>
      </c>
      <c r="CT49" s="39">
        <f t="shared" si="197"/>
        <v>43837.688909183751</v>
      </c>
      <c r="CU49" s="39">
        <f t="shared" si="197"/>
        <v>42477.82822306882</v>
      </c>
      <c r="CV49" s="39">
        <f t="shared" si="197"/>
        <v>40397.182256245986</v>
      </c>
      <c r="CW49" s="39">
        <f t="shared" si="197"/>
        <v>-110380.42762051668</v>
      </c>
      <c r="CX49" s="39">
        <f t="shared" si="197"/>
        <v>29467.484844530918</v>
      </c>
      <c r="CY49" s="39">
        <f t="shared" si="197"/>
        <v>28020.937434436273</v>
      </c>
      <c r="CZ49" s="39">
        <f t="shared" si="197"/>
        <v>44878.525916777959</v>
      </c>
      <c r="DA49" s="39">
        <f t="shared" si="197"/>
        <v>34388.166515952587</v>
      </c>
      <c r="DB49" s="39">
        <f t="shared" si="197"/>
        <v>46431.10223286711</v>
      </c>
      <c r="DC49" s="39">
        <f t="shared" si="197"/>
        <v>37159.462264188216</v>
      </c>
      <c r="DD49" s="39">
        <f t="shared" si="197"/>
        <v>48550.444442431675</v>
      </c>
      <c r="DE49" s="39">
        <f t="shared" si="197"/>
        <v>42051.715841104684</v>
      </c>
      <c r="DF49" s="39">
        <f t="shared" si="197"/>
        <v>43775.96916912384</v>
      </c>
      <c r="DG49" s="39">
        <f t="shared" si="197"/>
        <v>42495.182408970228</v>
      </c>
      <c r="DH49" s="39">
        <f t="shared" si="197"/>
        <v>40431.907677250681</v>
      </c>
      <c r="DI49" s="39">
        <f t="shared" si="197"/>
        <v>-110691.14563881588</v>
      </c>
      <c r="DJ49" s="39">
        <f t="shared" si="197"/>
        <v>34112.346261119383</v>
      </c>
      <c r="DK49" s="39">
        <f t="shared" si="197"/>
        <v>21161.840444390939</v>
      </c>
      <c r="DL49" s="39">
        <f t="shared" si="197"/>
        <v>150652.06751946924</v>
      </c>
      <c r="DM49" s="39">
        <f t="shared" si="197"/>
        <v>67301.330225491183</v>
      </c>
      <c r="DN49" s="39">
        <f t="shared" si="197"/>
        <v>159304.135915905</v>
      </c>
      <c r="DO49" s="39">
        <f t="shared" ref="DO49:DQ49" si="198">DO45-DO47</f>
        <v>85419.849346271789</v>
      </c>
      <c r="DP49" s="39">
        <f t="shared" si="198"/>
        <v>172330.73129735095</v>
      </c>
      <c r="DQ49" s="39">
        <f t="shared" si="198"/>
        <v>-163593.59929616115</v>
      </c>
      <c r="DS49" s="48">
        <f>DS45-DS47</f>
        <v>55084.919921079374</v>
      </c>
      <c r="DT49" s="49">
        <f t="shared" ref="DT49:EC49" si="199">DT45-DT47</f>
        <v>899580.06679788383</v>
      </c>
      <c r="DU49" s="49">
        <f t="shared" si="199"/>
        <v>189729.50675858484</v>
      </c>
      <c r="DV49" s="49">
        <f t="shared" si="199"/>
        <v>358294.5228371023</v>
      </c>
      <c r="DW49" s="49">
        <f t="shared" si="199"/>
        <v>193809.16775922713</v>
      </c>
      <c r="DX49" s="49">
        <f t="shared" si="199"/>
        <v>285163.54740339518</v>
      </c>
      <c r="DY49" s="49">
        <f t="shared" si="199"/>
        <v>625585.48727059283</v>
      </c>
      <c r="DZ49" s="49">
        <f t="shared" si="199"/>
        <v>677631.48165589455</v>
      </c>
      <c r="EA49" s="49">
        <f t="shared" si="199"/>
        <v>326817.14879016508</v>
      </c>
      <c r="EB49" s="49">
        <f t="shared" si="199"/>
        <v>326959.75310881267</v>
      </c>
      <c r="EC49" s="76">
        <f t="shared" si="199"/>
        <v>526688.70171383454</v>
      </c>
      <c r="ED49" s="43"/>
      <c r="EE49" s="55">
        <f>SUM(DS49:EC49)</f>
        <v>4465344.3040165724</v>
      </c>
    </row>
    <row r="50" spans="1:178" s="2" customFormat="1" ht="18.75" customHeight="1" x14ac:dyDescent="0.2">
      <c r="A50" s="40" t="s">
        <v>14</v>
      </c>
      <c r="B50" s="83">
        <f>B49/B7</f>
        <v>6.3261981776197079E-3</v>
      </c>
      <c r="C50" s="83"/>
      <c r="D50" s="83"/>
      <c r="E50" s="83"/>
      <c r="F50" s="83">
        <f t="shared" ref="F50:AK50" si="200">F49/F7</f>
        <v>3.4531870769314403E-2</v>
      </c>
      <c r="G50" s="83">
        <f t="shared" si="200"/>
        <v>3.4413287476664896E-2</v>
      </c>
      <c r="H50" s="83">
        <f t="shared" si="200"/>
        <v>3.7496962765998551E-2</v>
      </c>
      <c r="I50" s="83">
        <f t="shared" si="200"/>
        <v>3.613239626455382E-2</v>
      </c>
      <c r="J50" s="83">
        <f t="shared" si="200"/>
        <v>3.8087107257276716E-2</v>
      </c>
      <c r="K50" s="83">
        <f t="shared" si="200"/>
        <v>3.7046813887196536E-2</v>
      </c>
      <c r="L50" s="83">
        <f t="shared" si="200"/>
        <v>3.8738157868535815E-2</v>
      </c>
      <c r="M50" s="83">
        <f t="shared" si="200"/>
        <v>3.8199248342903773E-2</v>
      </c>
      <c r="N50" s="83">
        <f t="shared" si="200"/>
        <v>3.8635077364487035E-2</v>
      </c>
      <c r="O50" s="83">
        <f t="shared" si="200"/>
        <v>3.6943193365677703E-2</v>
      </c>
      <c r="P50" s="83">
        <f t="shared" si="200"/>
        <v>3.6846123881683193E-2</v>
      </c>
      <c r="Q50" s="83">
        <f t="shared" si="200"/>
        <v>-7.7198027419505752E-2</v>
      </c>
      <c r="R50" s="83">
        <f t="shared" si="200"/>
        <v>5.3043524541098843E-3</v>
      </c>
      <c r="S50" s="83">
        <f t="shared" si="200"/>
        <v>5.036492858314783E-3</v>
      </c>
      <c r="T50" s="83">
        <f t="shared" si="200"/>
        <v>7.7684027937599057E-3</v>
      </c>
      <c r="U50" s="83">
        <f t="shared" si="200"/>
        <v>6.2991732012105889E-3</v>
      </c>
      <c r="V50" s="83">
        <f t="shared" si="200"/>
        <v>8.0280142754448492E-3</v>
      </c>
      <c r="W50" s="83">
        <f t="shared" si="200"/>
        <v>6.8201260172046502E-3</v>
      </c>
      <c r="X50" s="83">
        <f t="shared" si="200"/>
        <v>8.3468207722199126E-3</v>
      </c>
      <c r="Y50" s="83">
        <f t="shared" si="200"/>
        <v>7.6011775269145361E-3</v>
      </c>
      <c r="Z50" s="83">
        <f t="shared" si="200"/>
        <v>7.864800067975285E-3</v>
      </c>
      <c r="AA50" s="83">
        <f t="shared" si="200"/>
        <v>7.0064907475568391E-3</v>
      </c>
      <c r="AB50" s="83">
        <f t="shared" si="200"/>
        <v>6.7460291532230607E-3</v>
      </c>
      <c r="AC50" s="83">
        <f t="shared" si="200"/>
        <v>-1.3496278283501154E-2</v>
      </c>
      <c r="AD50" s="83">
        <f t="shared" si="200"/>
        <v>1.0867238048660676E-2</v>
      </c>
      <c r="AE50" s="83">
        <f t="shared" si="200"/>
        <v>1.063889344224727E-2</v>
      </c>
      <c r="AF50" s="83">
        <f t="shared" si="200"/>
        <v>1.3281285341956659E-2</v>
      </c>
      <c r="AG50" s="83">
        <f t="shared" si="200"/>
        <v>1.1910434395595446E-2</v>
      </c>
      <c r="AH50" s="83">
        <f t="shared" si="200"/>
        <v>1.3583302039474002E-2</v>
      </c>
      <c r="AI50" s="83">
        <f t="shared" si="200"/>
        <v>1.247029679267227E-2</v>
      </c>
      <c r="AJ50" s="83">
        <f t="shared" si="200"/>
        <v>1.3941639122115036E-2</v>
      </c>
      <c r="AK50" s="83">
        <f t="shared" si="200"/>
        <v>1.3272396663798477E-2</v>
      </c>
      <c r="AL50" s="83">
        <f t="shared" ref="AL50:BQ50" si="201">AL49/AL7</f>
        <v>1.3551014312353072E-2</v>
      </c>
      <c r="AM50" s="83">
        <f t="shared" si="201"/>
        <v>1.290847952114473E-2</v>
      </c>
      <c r="AN50" s="83">
        <f t="shared" si="201"/>
        <v>1.2704470644553085E-2</v>
      </c>
      <c r="AO50" s="83">
        <f t="shared" si="201"/>
        <v>-2.5475910502600289E-2</v>
      </c>
      <c r="AP50" s="83">
        <f t="shared" si="201"/>
        <v>4.8410994092621161E-3</v>
      </c>
      <c r="AQ50" s="83">
        <f t="shared" si="201"/>
        <v>4.5987505518243496E-3</v>
      </c>
      <c r="AR50" s="83">
        <f t="shared" si="201"/>
        <v>7.0542083514318508E-3</v>
      </c>
      <c r="AS50" s="83">
        <f t="shared" si="201"/>
        <v>5.7315036488058777E-3</v>
      </c>
      <c r="AT50" s="83">
        <f t="shared" si="201"/>
        <v>7.2854342340598075E-3</v>
      </c>
      <c r="AU50" s="83">
        <f t="shared" si="201"/>
        <v>6.1974631368469542E-3</v>
      </c>
      <c r="AV50" s="83">
        <f t="shared" si="201"/>
        <v>7.5699811792711231E-3</v>
      </c>
      <c r="AW50" s="83">
        <f t="shared" si="201"/>
        <v>6.8977101606019931E-3</v>
      </c>
      <c r="AX50" s="83">
        <f t="shared" si="201"/>
        <v>7.1337111939650142E-3</v>
      </c>
      <c r="AY50" s="83">
        <f t="shared" si="201"/>
        <v>6.5183917402921636E-3</v>
      </c>
      <c r="AZ50" s="83">
        <f t="shared" si="201"/>
        <v>6.2891044117826074E-3</v>
      </c>
      <c r="BA50" s="83">
        <f t="shared" si="201"/>
        <v>-1.2281965781540621E-2</v>
      </c>
      <c r="BB50" s="83">
        <f t="shared" si="201"/>
        <v>7.6503543075185443E-3</v>
      </c>
      <c r="BC50" s="83">
        <f t="shared" si="201"/>
        <v>7.4309145531322382E-3</v>
      </c>
      <c r="BD50" s="83">
        <f t="shared" si="201"/>
        <v>9.8159041753570191E-3</v>
      </c>
      <c r="BE50" s="83">
        <f t="shared" si="201"/>
        <v>8.5571972764434349E-3</v>
      </c>
      <c r="BF50" s="83">
        <f t="shared" si="201"/>
        <v>1.0066877629659318E-2</v>
      </c>
      <c r="BG50" s="83">
        <f t="shared" si="201"/>
        <v>9.0387902058478176E-3</v>
      </c>
      <c r="BH50" s="83">
        <f t="shared" si="201"/>
        <v>1.0369151279521078E-2</v>
      </c>
      <c r="BI50" s="83">
        <f t="shared" si="201"/>
        <v>9.7430980359294404E-3</v>
      </c>
      <c r="BJ50" s="83">
        <f t="shared" si="201"/>
        <v>9.9845704334741037E-3</v>
      </c>
      <c r="BK50" s="83">
        <f t="shared" si="201"/>
        <v>9.2196374232478527E-3</v>
      </c>
      <c r="BL50" s="83">
        <f t="shared" si="201"/>
        <v>9.0108263781296938E-3</v>
      </c>
      <c r="BM50" s="83">
        <f t="shared" si="201"/>
        <v>-1.830536777721406E-2</v>
      </c>
      <c r="BN50" s="83">
        <f t="shared" si="201"/>
        <v>1.7930032552240335E-2</v>
      </c>
      <c r="BO50" s="83">
        <f t="shared" si="201"/>
        <v>1.7771393060537679E-2</v>
      </c>
      <c r="BP50" s="83">
        <f t="shared" si="201"/>
        <v>2.0129469313064058E-2</v>
      </c>
      <c r="BQ50" s="83">
        <f t="shared" si="201"/>
        <v>1.8979650342613709E-2</v>
      </c>
      <c r="BR50" s="83">
        <f t="shared" ref="BR50:CW50" si="202">BR49/BR7</f>
        <v>2.0473476965572775E-2</v>
      </c>
      <c r="BS50" s="83">
        <f t="shared" si="202"/>
        <v>1.9561149429445954E-2</v>
      </c>
      <c r="BT50" s="83">
        <f t="shared" si="202"/>
        <v>2.0866337193285959E-2</v>
      </c>
      <c r="BU50" s="83">
        <f t="shared" si="202"/>
        <v>2.0345096438293579E-2</v>
      </c>
      <c r="BV50" s="83">
        <f t="shared" si="202"/>
        <v>2.0628293320696368E-2</v>
      </c>
      <c r="BW50" s="83">
        <f t="shared" si="202"/>
        <v>1.9940964281223408E-2</v>
      </c>
      <c r="BX50" s="83">
        <f t="shared" si="202"/>
        <v>1.9812939955818558E-2</v>
      </c>
      <c r="BY50" s="83">
        <f t="shared" si="202"/>
        <v>-4.0553663722284479E-2</v>
      </c>
      <c r="BZ50" s="83">
        <f t="shared" si="202"/>
        <v>1.8787524770947448E-2</v>
      </c>
      <c r="CA50" s="83">
        <f t="shared" si="202"/>
        <v>1.8654109349517056E-2</v>
      </c>
      <c r="CB50" s="83">
        <f t="shared" si="202"/>
        <v>2.0838812092664694E-2</v>
      </c>
      <c r="CC50" s="83">
        <f t="shared" si="202"/>
        <v>1.97952586009108E-2</v>
      </c>
      <c r="CD50" s="83">
        <f t="shared" si="202"/>
        <v>2.1179483298176725E-2</v>
      </c>
      <c r="CE50" s="83">
        <f t="shared" si="202"/>
        <v>2.0358098911424011E-2</v>
      </c>
      <c r="CF50" s="83">
        <f t="shared" si="202"/>
        <v>2.1564938058853424E-2</v>
      </c>
      <c r="CG50" s="83">
        <f t="shared" si="202"/>
        <v>2.110435919559199E-2</v>
      </c>
      <c r="CH50" s="83">
        <f t="shared" si="202"/>
        <v>2.1376891145876743E-2</v>
      </c>
      <c r="CI50" s="83">
        <f t="shared" si="202"/>
        <v>2.1013339942575652E-2</v>
      </c>
      <c r="CJ50" s="83">
        <f t="shared" si="202"/>
        <v>2.0923312161559092E-2</v>
      </c>
      <c r="CK50" s="83">
        <f t="shared" si="202"/>
        <v>-4.2302578957897616E-2</v>
      </c>
      <c r="CL50" s="83">
        <f t="shared" si="202"/>
        <v>8.1023286745087759E-3</v>
      </c>
      <c r="CM50" s="83">
        <f t="shared" si="202"/>
        <v>7.9430337041056977E-3</v>
      </c>
      <c r="CN50" s="83">
        <f t="shared" si="202"/>
        <v>9.8324803885638003E-3</v>
      </c>
      <c r="CO50" s="83">
        <f t="shared" si="202"/>
        <v>8.8570435236004913E-3</v>
      </c>
      <c r="CP50" s="83">
        <f t="shared" si="202"/>
        <v>1.0052474843755665E-2</v>
      </c>
      <c r="CQ50" s="83">
        <f t="shared" si="202"/>
        <v>9.2606939907007579E-3</v>
      </c>
      <c r="CR50" s="83">
        <f t="shared" si="202"/>
        <v>1.0310846530384072E-2</v>
      </c>
      <c r="CS50" s="83">
        <f t="shared" si="202"/>
        <v>9.8347564872335244E-3</v>
      </c>
      <c r="CT50" s="83">
        <f t="shared" si="202"/>
        <v>1.003360325914429E-2</v>
      </c>
      <c r="CU50" s="83">
        <f t="shared" si="202"/>
        <v>9.6449380586194847E-3</v>
      </c>
      <c r="CV50" s="83">
        <f t="shared" si="202"/>
        <v>9.5015630022875306E-3</v>
      </c>
      <c r="CW50" s="83">
        <f t="shared" si="202"/>
        <v>-1.8944906977267938E-2</v>
      </c>
      <c r="CX50" s="83">
        <f t="shared" ref="CX50:DQ50" si="203">CX49/CX7</f>
        <v>7.8517591212751703E-3</v>
      </c>
      <c r="CY50" s="83">
        <f t="shared" si="203"/>
        <v>7.6981753344358026E-3</v>
      </c>
      <c r="CZ50" s="83">
        <f t="shared" si="203"/>
        <v>9.458172947664524E-3</v>
      </c>
      <c r="DA50" s="83">
        <f t="shared" si="203"/>
        <v>8.5437551486419426E-3</v>
      </c>
      <c r="DB50" s="83">
        <f t="shared" si="203"/>
        <v>9.6581305367877419E-3</v>
      </c>
      <c r="DC50" s="83">
        <f t="shared" si="203"/>
        <v>8.9154515634301823E-3</v>
      </c>
      <c r="DD50" s="83">
        <f t="shared" si="203"/>
        <v>9.8958090716259883E-3</v>
      </c>
      <c r="DE50" s="83">
        <f t="shared" si="203"/>
        <v>9.4490057147296243E-3</v>
      </c>
      <c r="DF50" s="83">
        <f t="shared" si="203"/>
        <v>9.6341123062959194E-3</v>
      </c>
      <c r="DG50" s="83">
        <f t="shared" si="203"/>
        <v>9.2777677580382512E-3</v>
      </c>
      <c r="DH50" s="83">
        <f t="shared" si="203"/>
        <v>9.1439716794059454E-3</v>
      </c>
      <c r="DI50" s="83">
        <f t="shared" si="203"/>
        <v>-1.8267534995356261E-2</v>
      </c>
      <c r="DJ50" s="83">
        <f t="shared" si="203"/>
        <v>8.7398132120148249E-3</v>
      </c>
      <c r="DK50" s="83">
        <f t="shared" si="203"/>
        <v>5.5901728196532082E-3</v>
      </c>
      <c r="DL50" s="83">
        <f t="shared" si="203"/>
        <v>3.0528848546301696E-2</v>
      </c>
      <c r="DM50" s="83">
        <f t="shared" si="203"/>
        <v>1.6077928075975807E-2</v>
      </c>
      <c r="DN50" s="83">
        <f t="shared" si="203"/>
        <v>3.1862348929087736E-2</v>
      </c>
      <c r="DO50" s="83">
        <f t="shared" si="203"/>
        <v>1.970604118137791E-2</v>
      </c>
      <c r="DP50" s="83">
        <f t="shared" si="203"/>
        <v>3.3774388079106654E-2</v>
      </c>
      <c r="DQ50" s="83">
        <f t="shared" si="203"/>
        <v>-3.5345600048290619E-2</v>
      </c>
      <c r="DS50" s="83">
        <f t="shared" ref="DS50:EC50" si="204">DS49/DS7</f>
        <v>4.4586414605655338E-3</v>
      </c>
      <c r="DT50" s="83">
        <f t="shared" si="204"/>
        <v>2.4319550582933395E-2</v>
      </c>
      <c r="DU50" s="83">
        <f t="shared" si="204"/>
        <v>4.7713594448157868E-3</v>
      </c>
      <c r="DV50" s="83">
        <f t="shared" si="204"/>
        <v>8.4605348490100832E-3</v>
      </c>
      <c r="DW50" s="83">
        <f t="shared" si="204"/>
        <v>4.3585563681245321E-3</v>
      </c>
      <c r="DX50" s="83">
        <f t="shared" si="204"/>
        <v>6.1663620430490963E-3</v>
      </c>
      <c r="DY50" s="83">
        <f t="shared" si="204"/>
        <v>1.3007335340185491E-2</v>
      </c>
      <c r="DZ50" s="83">
        <f t="shared" si="204"/>
        <v>1.3547585696051967E-2</v>
      </c>
      <c r="EA50" s="83">
        <f t="shared" si="204"/>
        <v>6.2826060755406983E-3</v>
      </c>
      <c r="EB50" s="83">
        <f t="shared" si="204"/>
        <v>6.0436033131127422E-3</v>
      </c>
      <c r="EC50" s="83">
        <f t="shared" si="204"/>
        <v>1.4681379713745541E-2</v>
      </c>
      <c r="ED50" s="41"/>
      <c r="EE50" s="81">
        <f>AVERAGE(DS50:EC50)</f>
        <v>9.6452286261031681E-3</v>
      </c>
    </row>
    <row r="51" spans="1:178" s="2" customFormat="1" ht="18.75" customHeight="1" x14ac:dyDescent="0.2">
      <c r="A51" s="40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1"/>
      <c r="CA51" s="41"/>
      <c r="CB51" s="41"/>
      <c r="CC51" s="41"/>
      <c r="CD51" s="41"/>
      <c r="CE51" s="41"/>
      <c r="CF51" s="41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1"/>
      <c r="CU51" s="41"/>
      <c r="CV51" s="41"/>
      <c r="CW51" s="41"/>
      <c r="CX51" s="41"/>
      <c r="CY51" s="41"/>
      <c r="CZ51" s="41"/>
      <c r="DA51" s="41"/>
      <c r="DB51" s="41"/>
      <c r="DC51" s="41"/>
      <c r="DD51" s="41"/>
      <c r="DE51" s="41"/>
      <c r="DF51" s="41"/>
      <c r="DG51" s="41"/>
      <c r="DH51" s="41"/>
      <c r="DI51" s="41"/>
      <c r="DJ51" s="41"/>
      <c r="DK51" s="41"/>
      <c r="DL51" s="41"/>
      <c r="DM51" s="41"/>
      <c r="DN51" s="41"/>
      <c r="DO51" s="41"/>
      <c r="DP51" s="41"/>
      <c r="DQ51" s="41"/>
      <c r="DS51" s="48">
        <v>91000.332277022331</v>
      </c>
      <c r="DT51" s="48">
        <v>171640.53296005912</v>
      </c>
      <c r="DU51" s="48">
        <v>190615.87705314043</v>
      </c>
      <c r="DV51" s="48">
        <v>357929.90569745551</v>
      </c>
      <c r="DW51" s="48">
        <v>193810.71661204161</v>
      </c>
      <c r="DX51" s="48">
        <v>284078.74642775371</v>
      </c>
      <c r="DY51" s="48">
        <v>304820.3140499267</v>
      </c>
      <c r="DZ51" s="48">
        <v>334480.41792794538</v>
      </c>
      <c r="EA51" s="48">
        <v>373221.82653188193</v>
      </c>
      <c r="EB51" s="48">
        <v>378520.17800123408</v>
      </c>
      <c r="EC51" s="48">
        <v>303970.13694840221</v>
      </c>
      <c r="ED51" s="41"/>
      <c r="EE51" s="46"/>
    </row>
    <row r="52" spans="1:178" s="2" customFormat="1" ht="18.75" customHeight="1" x14ac:dyDescent="0.2">
      <c r="A52" s="40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1"/>
      <c r="BH52" s="41"/>
      <c r="BI52" s="41"/>
      <c r="BJ52" s="41"/>
      <c r="BK52" s="41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1"/>
      <c r="CA52" s="41"/>
      <c r="CB52" s="41"/>
      <c r="CC52" s="41"/>
      <c r="CD52" s="41"/>
      <c r="CE52" s="41"/>
      <c r="CF52" s="41"/>
      <c r="CG52" s="41"/>
      <c r="CH52" s="41"/>
      <c r="CI52" s="41"/>
      <c r="CJ52" s="41"/>
      <c r="CK52" s="41"/>
      <c r="CL52" s="41"/>
      <c r="CM52" s="41"/>
      <c r="CN52" s="41"/>
      <c r="CO52" s="41"/>
      <c r="CP52" s="41"/>
      <c r="CQ52" s="41"/>
      <c r="CR52" s="41"/>
      <c r="CS52" s="41"/>
      <c r="CT52" s="41"/>
      <c r="CU52" s="41"/>
      <c r="CV52" s="41"/>
      <c r="CW52" s="41"/>
      <c r="CX52" s="41"/>
      <c r="CY52" s="41"/>
      <c r="CZ52" s="41"/>
      <c r="DA52" s="41"/>
      <c r="DB52" s="41"/>
      <c r="DC52" s="41"/>
      <c r="DD52" s="41"/>
      <c r="DE52" s="41"/>
      <c r="DF52" s="41"/>
      <c r="DG52" s="41"/>
      <c r="DH52" s="41"/>
      <c r="DI52" s="41"/>
      <c r="DJ52" s="41"/>
      <c r="DK52" s="41"/>
      <c r="DL52" s="41"/>
      <c r="DM52" s="41"/>
      <c r="DN52" s="41"/>
      <c r="DO52" s="41"/>
      <c r="DP52" s="41"/>
      <c r="DQ52" s="41"/>
      <c r="DS52" s="41"/>
      <c r="DT52" s="41"/>
      <c r="DU52" s="41"/>
      <c r="DV52" s="41"/>
      <c r="DW52" s="41"/>
      <c r="DX52" s="41"/>
      <c r="DY52" s="41"/>
      <c r="DZ52" s="41"/>
      <c r="EA52" s="41"/>
      <c r="EB52" s="41"/>
      <c r="EC52" s="41"/>
      <c r="ED52" s="41"/>
      <c r="EE52" s="46"/>
    </row>
    <row r="53" spans="1:178" s="2" customFormat="1" ht="18.75" customHeight="1" thickBot="1" x14ac:dyDescent="0.25">
      <c r="A53" s="40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1"/>
      <c r="BH53" s="41"/>
      <c r="BI53" s="41"/>
      <c r="BJ53" s="41"/>
      <c r="BK53" s="41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1"/>
      <c r="CA53" s="41"/>
      <c r="CB53" s="41"/>
      <c r="CC53" s="41"/>
      <c r="CD53" s="41"/>
      <c r="CE53" s="41"/>
      <c r="CF53" s="41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1"/>
      <c r="CU53" s="41"/>
      <c r="CV53" s="41"/>
      <c r="CW53" s="41"/>
      <c r="CX53" s="41"/>
      <c r="CY53" s="41"/>
      <c r="CZ53" s="41"/>
      <c r="DA53" s="41"/>
      <c r="DB53" s="41"/>
      <c r="DC53" s="41"/>
      <c r="DD53" s="41"/>
      <c r="DE53" s="41"/>
      <c r="DF53" s="41"/>
      <c r="DG53" s="41"/>
      <c r="DH53" s="41"/>
      <c r="DI53" s="41"/>
      <c r="DJ53" s="41"/>
      <c r="DK53" s="41"/>
      <c r="DL53" s="41"/>
      <c r="DM53" s="41"/>
      <c r="DN53" s="41"/>
      <c r="DO53" s="41"/>
      <c r="DP53" s="41"/>
      <c r="DQ53" s="41"/>
      <c r="DS53" s="41"/>
      <c r="DT53" s="41"/>
      <c r="DU53" s="41"/>
      <c r="DV53" s="41"/>
      <c r="DW53" s="41"/>
      <c r="DX53" s="41"/>
      <c r="DY53" s="41"/>
      <c r="DZ53" s="41"/>
      <c r="EA53" s="41"/>
      <c r="EB53" s="41"/>
      <c r="EC53" s="41"/>
      <c r="ED53" s="41"/>
      <c r="EE53" s="46"/>
    </row>
    <row r="54" spans="1:178" s="2" customFormat="1" ht="18.75" customHeight="1" x14ac:dyDescent="0.25">
      <c r="A54" s="30" t="s">
        <v>15</v>
      </c>
      <c r="B54" s="36">
        <v>32540</v>
      </c>
      <c r="C54" s="36">
        <f t="shared" ref="C54:BK54" si="205">C29</f>
        <v>32540</v>
      </c>
      <c r="D54" s="36">
        <f t="shared" si="205"/>
        <v>32540</v>
      </c>
      <c r="E54" s="36">
        <f t="shared" si="205"/>
        <v>32540</v>
      </c>
      <c r="F54" s="36">
        <f t="shared" si="205"/>
        <v>32540</v>
      </c>
      <c r="G54" s="36">
        <f t="shared" si="205"/>
        <v>32540</v>
      </c>
      <c r="H54" s="36">
        <f t="shared" si="205"/>
        <v>32540</v>
      </c>
      <c r="I54" s="36">
        <f t="shared" si="205"/>
        <v>32540</v>
      </c>
      <c r="J54" s="36">
        <f t="shared" si="205"/>
        <v>32540</v>
      </c>
      <c r="K54" s="36">
        <f t="shared" si="205"/>
        <v>32540</v>
      </c>
      <c r="L54" s="36">
        <f t="shared" si="205"/>
        <v>32540</v>
      </c>
      <c r="M54" s="36">
        <f t="shared" si="205"/>
        <v>32540</v>
      </c>
      <c r="N54" s="36">
        <f t="shared" si="205"/>
        <v>32540</v>
      </c>
      <c r="O54" s="36">
        <f t="shared" si="205"/>
        <v>32540</v>
      </c>
      <c r="P54" s="36">
        <f t="shared" si="205"/>
        <v>32540</v>
      </c>
      <c r="Q54" s="36">
        <f t="shared" si="205"/>
        <v>32540</v>
      </c>
      <c r="R54" s="36">
        <f t="shared" si="205"/>
        <v>32540</v>
      </c>
      <c r="S54" s="36">
        <f t="shared" si="205"/>
        <v>32540</v>
      </c>
      <c r="T54" s="36">
        <f t="shared" si="205"/>
        <v>32540</v>
      </c>
      <c r="U54" s="36">
        <f t="shared" si="205"/>
        <v>32540</v>
      </c>
      <c r="V54" s="36">
        <f t="shared" si="205"/>
        <v>32540</v>
      </c>
      <c r="W54" s="36">
        <f t="shared" si="205"/>
        <v>32540</v>
      </c>
      <c r="X54" s="36">
        <f t="shared" si="205"/>
        <v>32540</v>
      </c>
      <c r="Y54" s="36">
        <f t="shared" si="205"/>
        <v>32540</v>
      </c>
      <c r="Z54" s="36">
        <f t="shared" si="205"/>
        <v>32540</v>
      </c>
      <c r="AA54" s="36">
        <f t="shared" si="205"/>
        <v>32540</v>
      </c>
      <c r="AB54" s="36">
        <f t="shared" si="205"/>
        <v>32540</v>
      </c>
      <c r="AC54" s="36">
        <f t="shared" si="205"/>
        <v>32540</v>
      </c>
      <c r="AD54" s="36">
        <f t="shared" si="205"/>
        <v>32540</v>
      </c>
      <c r="AE54" s="36">
        <f t="shared" si="205"/>
        <v>32540</v>
      </c>
      <c r="AF54" s="36">
        <f t="shared" si="205"/>
        <v>32540</v>
      </c>
      <c r="AG54" s="36">
        <f t="shared" si="205"/>
        <v>32540</v>
      </c>
      <c r="AH54" s="36">
        <f t="shared" si="205"/>
        <v>32540</v>
      </c>
      <c r="AI54" s="36">
        <f t="shared" si="205"/>
        <v>32540</v>
      </c>
      <c r="AJ54" s="36">
        <f t="shared" si="205"/>
        <v>32540</v>
      </c>
      <c r="AK54" s="36">
        <f t="shared" si="205"/>
        <v>32540</v>
      </c>
      <c r="AL54" s="36">
        <f t="shared" si="205"/>
        <v>32540</v>
      </c>
      <c r="AM54" s="36">
        <f t="shared" si="205"/>
        <v>32540</v>
      </c>
      <c r="AN54" s="36">
        <f t="shared" si="205"/>
        <v>32540</v>
      </c>
      <c r="AO54" s="36">
        <f t="shared" si="205"/>
        <v>32540</v>
      </c>
      <c r="AP54" s="36">
        <f t="shared" si="205"/>
        <v>32540</v>
      </c>
      <c r="AQ54" s="36">
        <f t="shared" si="205"/>
        <v>32540</v>
      </c>
      <c r="AR54" s="36">
        <f t="shared" si="205"/>
        <v>32540</v>
      </c>
      <c r="AS54" s="36">
        <f t="shared" si="205"/>
        <v>32540</v>
      </c>
      <c r="AT54" s="36">
        <f t="shared" si="205"/>
        <v>32540</v>
      </c>
      <c r="AU54" s="36">
        <f t="shared" si="205"/>
        <v>32540</v>
      </c>
      <c r="AV54" s="36">
        <f t="shared" si="205"/>
        <v>32540</v>
      </c>
      <c r="AW54" s="36">
        <f t="shared" si="205"/>
        <v>32540</v>
      </c>
      <c r="AX54" s="36">
        <f t="shared" si="205"/>
        <v>32540</v>
      </c>
      <c r="AY54" s="36">
        <f t="shared" si="205"/>
        <v>32540</v>
      </c>
      <c r="AZ54" s="36">
        <f t="shared" si="205"/>
        <v>32540</v>
      </c>
      <c r="BA54" s="36">
        <f t="shared" si="205"/>
        <v>32540</v>
      </c>
      <c r="BB54" s="36">
        <f t="shared" si="205"/>
        <v>32540</v>
      </c>
      <c r="BC54" s="36">
        <f t="shared" si="205"/>
        <v>32540</v>
      </c>
      <c r="BD54" s="36">
        <f t="shared" si="205"/>
        <v>32540</v>
      </c>
      <c r="BE54" s="36">
        <f t="shared" si="205"/>
        <v>32540</v>
      </c>
      <c r="BF54" s="36">
        <f t="shared" si="205"/>
        <v>32540</v>
      </c>
      <c r="BG54" s="36">
        <f t="shared" si="205"/>
        <v>32540</v>
      </c>
      <c r="BH54" s="36">
        <f t="shared" si="205"/>
        <v>32540</v>
      </c>
      <c r="BI54" s="36">
        <f t="shared" si="205"/>
        <v>32540</v>
      </c>
      <c r="BJ54" s="36">
        <f t="shared" si="205"/>
        <v>32540</v>
      </c>
      <c r="BK54" s="36">
        <f t="shared" si="205"/>
        <v>32540</v>
      </c>
      <c r="BL54" s="36">
        <f t="shared" ref="BL54:DN54" si="206">BL29</f>
        <v>32540</v>
      </c>
      <c r="BM54" s="36">
        <f t="shared" si="206"/>
        <v>32540</v>
      </c>
      <c r="BN54" s="36">
        <f t="shared" si="206"/>
        <v>32540</v>
      </c>
      <c r="BO54" s="36">
        <f t="shared" si="206"/>
        <v>32540</v>
      </c>
      <c r="BP54" s="36">
        <f t="shared" si="206"/>
        <v>32540</v>
      </c>
      <c r="BQ54" s="36">
        <f t="shared" si="206"/>
        <v>32540</v>
      </c>
      <c r="BR54" s="36">
        <f t="shared" si="206"/>
        <v>32540</v>
      </c>
      <c r="BS54" s="36">
        <f t="shared" si="206"/>
        <v>32540</v>
      </c>
      <c r="BT54" s="36">
        <f t="shared" si="206"/>
        <v>32540</v>
      </c>
      <c r="BU54" s="36">
        <f t="shared" si="206"/>
        <v>32540</v>
      </c>
      <c r="BV54" s="36">
        <f t="shared" si="206"/>
        <v>32540</v>
      </c>
      <c r="BW54" s="36">
        <f t="shared" si="206"/>
        <v>32540</v>
      </c>
      <c r="BX54" s="36">
        <f t="shared" si="206"/>
        <v>32540</v>
      </c>
      <c r="BY54" s="36">
        <f t="shared" si="206"/>
        <v>32540</v>
      </c>
      <c r="BZ54" s="36">
        <f t="shared" si="206"/>
        <v>32540</v>
      </c>
      <c r="CA54" s="36">
        <f t="shared" si="206"/>
        <v>32540</v>
      </c>
      <c r="CB54" s="36">
        <f t="shared" si="206"/>
        <v>32540</v>
      </c>
      <c r="CC54" s="36">
        <f t="shared" si="206"/>
        <v>32540</v>
      </c>
      <c r="CD54" s="36">
        <f t="shared" si="206"/>
        <v>32540</v>
      </c>
      <c r="CE54" s="36">
        <f t="shared" si="206"/>
        <v>32540</v>
      </c>
      <c r="CF54" s="36">
        <f t="shared" si="206"/>
        <v>32540</v>
      </c>
      <c r="CG54" s="36">
        <f t="shared" si="206"/>
        <v>32540</v>
      </c>
      <c r="CH54" s="36">
        <f t="shared" si="206"/>
        <v>32540</v>
      </c>
      <c r="CI54" s="36">
        <f t="shared" si="206"/>
        <v>32540</v>
      </c>
      <c r="CJ54" s="36">
        <f t="shared" si="206"/>
        <v>32540</v>
      </c>
      <c r="CK54" s="36">
        <f t="shared" si="206"/>
        <v>32540</v>
      </c>
      <c r="CL54" s="36">
        <f t="shared" si="206"/>
        <v>32540</v>
      </c>
      <c r="CM54" s="36">
        <f t="shared" si="206"/>
        <v>32540</v>
      </c>
      <c r="CN54" s="36">
        <f t="shared" si="206"/>
        <v>32540</v>
      </c>
      <c r="CO54" s="36">
        <f t="shared" si="206"/>
        <v>32540</v>
      </c>
      <c r="CP54" s="36">
        <f t="shared" si="206"/>
        <v>32540</v>
      </c>
      <c r="CQ54" s="36">
        <f t="shared" si="206"/>
        <v>32540</v>
      </c>
      <c r="CR54" s="36">
        <f t="shared" si="206"/>
        <v>32540</v>
      </c>
      <c r="CS54" s="36">
        <f t="shared" si="206"/>
        <v>32540</v>
      </c>
      <c r="CT54" s="36">
        <f t="shared" si="206"/>
        <v>32540</v>
      </c>
      <c r="CU54" s="36">
        <f t="shared" si="206"/>
        <v>32540</v>
      </c>
      <c r="CV54" s="36">
        <f t="shared" si="206"/>
        <v>32540</v>
      </c>
      <c r="CW54" s="36">
        <f t="shared" si="206"/>
        <v>32540</v>
      </c>
      <c r="CX54" s="36">
        <f t="shared" si="206"/>
        <v>32540</v>
      </c>
      <c r="CY54" s="36">
        <f t="shared" si="206"/>
        <v>32540</v>
      </c>
      <c r="CZ54" s="36">
        <f t="shared" si="206"/>
        <v>32540</v>
      </c>
      <c r="DA54" s="36">
        <f t="shared" si="206"/>
        <v>32540</v>
      </c>
      <c r="DB54" s="36">
        <f t="shared" si="206"/>
        <v>32540</v>
      </c>
      <c r="DC54" s="36">
        <f t="shared" si="206"/>
        <v>32540</v>
      </c>
      <c r="DD54" s="36">
        <f t="shared" si="206"/>
        <v>32540</v>
      </c>
      <c r="DE54" s="36">
        <f t="shared" si="206"/>
        <v>32540</v>
      </c>
      <c r="DF54" s="36">
        <f t="shared" si="206"/>
        <v>32540</v>
      </c>
      <c r="DG54" s="36">
        <f t="shared" si="206"/>
        <v>32540</v>
      </c>
      <c r="DH54" s="36">
        <f t="shared" si="206"/>
        <v>32540</v>
      </c>
      <c r="DI54" s="36">
        <f t="shared" si="206"/>
        <v>32540</v>
      </c>
      <c r="DJ54" s="36">
        <f t="shared" si="206"/>
        <v>32540</v>
      </c>
      <c r="DK54" s="36">
        <f t="shared" si="206"/>
        <v>32540</v>
      </c>
      <c r="DL54" s="36">
        <f t="shared" si="206"/>
        <v>32540</v>
      </c>
      <c r="DM54" s="36">
        <f t="shared" si="206"/>
        <v>32540</v>
      </c>
      <c r="DN54" s="36">
        <f t="shared" si="206"/>
        <v>32540</v>
      </c>
      <c r="DO54" s="36">
        <f t="shared" ref="DO54:DQ54" si="207">DO29</f>
        <v>32540</v>
      </c>
      <c r="DP54" s="36">
        <f t="shared" si="207"/>
        <v>32540</v>
      </c>
      <c r="DQ54" s="36">
        <f t="shared" si="207"/>
        <v>32540</v>
      </c>
      <c r="DS54" s="50">
        <f t="shared" ref="DS54:DS66" si="208">SUM(B54:E54)</f>
        <v>130160</v>
      </c>
      <c r="DT54" s="51">
        <f t="shared" ref="DT54" si="209">SUM(F54:Q54)</f>
        <v>390480</v>
      </c>
      <c r="DU54" s="51">
        <f t="shared" ref="DU54" si="210">SUM(R54:AC54)</f>
        <v>390480</v>
      </c>
      <c r="DV54" s="51">
        <f t="shared" ref="DV54" si="211">SUM(AD54:AO54)</f>
        <v>390480</v>
      </c>
      <c r="DW54" s="51">
        <f t="shared" ref="DW54" si="212">SUM(AP54:BA54)</f>
        <v>390480</v>
      </c>
      <c r="DX54" s="51">
        <f t="shared" ref="DX54" si="213">SUM(BB54:BM54)</f>
        <v>390480</v>
      </c>
      <c r="DY54" s="51">
        <f t="shared" ref="DY54" si="214">SUM(BN54:BY54)</f>
        <v>390480</v>
      </c>
      <c r="DZ54" s="51">
        <f t="shared" ref="DZ54" si="215">SUM(BZ54:CK54)</f>
        <v>390480</v>
      </c>
      <c r="EA54" s="51">
        <f t="shared" ref="EA54" si="216">SUM(CL54:CW54)</f>
        <v>390480</v>
      </c>
      <c r="EB54" s="51">
        <f t="shared" ref="EB54" si="217">SUM(CX54:DI54)</f>
        <v>390480</v>
      </c>
      <c r="EC54" s="63">
        <f>SUM(DJ54:DQ54)</f>
        <v>260320</v>
      </c>
      <c r="ED54" s="36"/>
      <c r="EE54" s="56">
        <f>SUM(DS54:EC54)</f>
        <v>3904800</v>
      </c>
    </row>
    <row r="55" spans="1:178" s="2" customFormat="1" ht="18.75" customHeight="1" x14ac:dyDescent="0.25">
      <c r="A55" s="30" t="s">
        <v>87</v>
      </c>
      <c r="B55" s="36">
        <f t="shared" ref="B55:E55" si="218">64938/12</f>
        <v>5411.5</v>
      </c>
      <c r="C55" s="36">
        <f t="shared" si="218"/>
        <v>5411.5</v>
      </c>
      <c r="D55" s="36">
        <f t="shared" si="218"/>
        <v>5411.5</v>
      </c>
      <c r="E55" s="36">
        <f t="shared" si="218"/>
        <v>5411.5</v>
      </c>
      <c r="F55" s="36">
        <f>E55*(1+Supuestos!$M$13)</f>
        <v>5979.7074999999995</v>
      </c>
      <c r="G55" s="36">
        <f>F55</f>
        <v>5979.7074999999995</v>
      </c>
      <c r="H55" s="36">
        <f t="shared" ref="H55:Q55" si="219">G55</f>
        <v>5979.7074999999995</v>
      </c>
      <c r="I55" s="36">
        <f t="shared" si="219"/>
        <v>5979.7074999999995</v>
      </c>
      <c r="J55" s="36">
        <f t="shared" si="219"/>
        <v>5979.7074999999995</v>
      </c>
      <c r="K55" s="36">
        <f t="shared" si="219"/>
        <v>5979.7074999999995</v>
      </c>
      <c r="L55" s="36">
        <f t="shared" si="219"/>
        <v>5979.7074999999995</v>
      </c>
      <c r="M55" s="36">
        <f t="shared" si="219"/>
        <v>5979.7074999999995</v>
      </c>
      <c r="N55" s="36">
        <f t="shared" si="219"/>
        <v>5979.7074999999995</v>
      </c>
      <c r="O55" s="36">
        <f t="shared" si="219"/>
        <v>5979.7074999999995</v>
      </c>
      <c r="P55" s="36">
        <f t="shared" si="219"/>
        <v>5979.7074999999995</v>
      </c>
      <c r="Q55" s="36">
        <f t="shared" si="219"/>
        <v>5979.7074999999995</v>
      </c>
      <c r="R55" s="36">
        <f>Q55*(1+Supuestos!$N$13)</f>
        <v>6487.9826374999993</v>
      </c>
      <c r="S55" s="36">
        <f>R55</f>
        <v>6487.9826374999993</v>
      </c>
      <c r="T55" s="36">
        <f t="shared" ref="T55:AC55" si="220">S55</f>
        <v>6487.9826374999993</v>
      </c>
      <c r="U55" s="36">
        <f t="shared" si="220"/>
        <v>6487.9826374999993</v>
      </c>
      <c r="V55" s="36">
        <f t="shared" si="220"/>
        <v>6487.9826374999993</v>
      </c>
      <c r="W55" s="36">
        <f t="shared" si="220"/>
        <v>6487.9826374999993</v>
      </c>
      <c r="X55" s="36">
        <f t="shared" si="220"/>
        <v>6487.9826374999993</v>
      </c>
      <c r="Y55" s="36">
        <f t="shared" si="220"/>
        <v>6487.9826374999993</v>
      </c>
      <c r="Z55" s="36">
        <f t="shared" si="220"/>
        <v>6487.9826374999993</v>
      </c>
      <c r="AA55" s="36">
        <f t="shared" si="220"/>
        <v>6487.9826374999993</v>
      </c>
      <c r="AB55" s="36">
        <f t="shared" si="220"/>
        <v>6487.9826374999993</v>
      </c>
      <c r="AC55" s="36">
        <f t="shared" si="220"/>
        <v>6487.9826374999993</v>
      </c>
      <c r="AD55" s="36">
        <f>AC55*(1+Supuestos!$O$13)</f>
        <v>6974.5813353124986</v>
      </c>
      <c r="AE55" s="36">
        <f>AD55</f>
        <v>6974.5813353124986</v>
      </c>
      <c r="AF55" s="36">
        <f t="shared" ref="AF55:AO55" si="221">AE55</f>
        <v>6974.5813353124986</v>
      </c>
      <c r="AG55" s="36">
        <f t="shared" si="221"/>
        <v>6974.5813353124986</v>
      </c>
      <c r="AH55" s="36">
        <f t="shared" si="221"/>
        <v>6974.5813353124986</v>
      </c>
      <c r="AI55" s="36">
        <f t="shared" si="221"/>
        <v>6974.5813353124986</v>
      </c>
      <c r="AJ55" s="36">
        <f t="shared" si="221"/>
        <v>6974.5813353124986</v>
      </c>
      <c r="AK55" s="36">
        <f t="shared" si="221"/>
        <v>6974.5813353124986</v>
      </c>
      <c r="AL55" s="36">
        <f t="shared" si="221"/>
        <v>6974.5813353124986</v>
      </c>
      <c r="AM55" s="36">
        <f t="shared" si="221"/>
        <v>6974.5813353124986</v>
      </c>
      <c r="AN55" s="36">
        <f t="shared" si="221"/>
        <v>6974.5813353124986</v>
      </c>
      <c r="AO55" s="36">
        <f t="shared" si="221"/>
        <v>6974.5813353124986</v>
      </c>
      <c r="AP55" s="36">
        <f>AO55*(1+Supuestos!$P$13)</f>
        <v>7427.9291221078111</v>
      </c>
      <c r="AQ55" s="36">
        <f>AP55</f>
        <v>7427.9291221078111</v>
      </c>
      <c r="AR55" s="36">
        <f t="shared" ref="AR55:BA55" si="222">AQ55</f>
        <v>7427.9291221078111</v>
      </c>
      <c r="AS55" s="36">
        <f t="shared" si="222"/>
        <v>7427.9291221078111</v>
      </c>
      <c r="AT55" s="36">
        <f t="shared" si="222"/>
        <v>7427.9291221078111</v>
      </c>
      <c r="AU55" s="36">
        <f t="shared" si="222"/>
        <v>7427.9291221078111</v>
      </c>
      <c r="AV55" s="36">
        <f t="shared" si="222"/>
        <v>7427.9291221078111</v>
      </c>
      <c r="AW55" s="36">
        <f t="shared" si="222"/>
        <v>7427.9291221078111</v>
      </c>
      <c r="AX55" s="36">
        <f t="shared" si="222"/>
        <v>7427.9291221078111</v>
      </c>
      <c r="AY55" s="36">
        <f t="shared" si="222"/>
        <v>7427.9291221078111</v>
      </c>
      <c r="AZ55" s="36">
        <f t="shared" si="222"/>
        <v>7427.9291221078111</v>
      </c>
      <c r="BA55" s="36">
        <f t="shared" si="222"/>
        <v>7427.9291221078111</v>
      </c>
      <c r="BB55" s="36">
        <f>BA55*(1+Supuestos!$Q$13)</f>
        <v>7799.3255782132019</v>
      </c>
      <c r="BC55" s="36">
        <f>BB55</f>
        <v>7799.3255782132019</v>
      </c>
      <c r="BD55" s="36">
        <f t="shared" ref="BD55:BM55" si="223">BC55</f>
        <v>7799.3255782132019</v>
      </c>
      <c r="BE55" s="36">
        <f t="shared" si="223"/>
        <v>7799.3255782132019</v>
      </c>
      <c r="BF55" s="36">
        <f t="shared" si="223"/>
        <v>7799.3255782132019</v>
      </c>
      <c r="BG55" s="36">
        <f t="shared" si="223"/>
        <v>7799.3255782132019</v>
      </c>
      <c r="BH55" s="36">
        <f t="shared" si="223"/>
        <v>7799.3255782132019</v>
      </c>
      <c r="BI55" s="36">
        <f t="shared" si="223"/>
        <v>7799.3255782132019</v>
      </c>
      <c r="BJ55" s="36">
        <f t="shared" si="223"/>
        <v>7799.3255782132019</v>
      </c>
      <c r="BK55" s="36">
        <f t="shared" si="223"/>
        <v>7799.3255782132019</v>
      </c>
      <c r="BL55" s="36">
        <f t="shared" si="223"/>
        <v>7799.3255782132019</v>
      </c>
      <c r="BM55" s="36">
        <f t="shared" si="223"/>
        <v>7799.3255782132019</v>
      </c>
      <c r="BN55" s="36">
        <f>BM55*(1+Supuestos!$R$13)</f>
        <v>8111.2986013417303</v>
      </c>
      <c r="BO55" s="36">
        <f>BN55</f>
        <v>8111.2986013417303</v>
      </c>
      <c r="BP55" s="36">
        <f t="shared" ref="BP55:BY55" si="224">BO55</f>
        <v>8111.2986013417303</v>
      </c>
      <c r="BQ55" s="36">
        <f t="shared" si="224"/>
        <v>8111.2986013417303</v>
      </c>
      <c r="BR55" s="36">
        <f t="shared" si="224"/>
        <v>8111.2986013417303</v>
      </c>
      <c r="BS55" s="36">
        <f t="shared" si="224"/>
        <v>8111.2986013417303</v>
      </c>
      <c r="BT55" s="36">
        <f t="shared" si="224"/>
        <v>8111.2986013417303</v>
      </c>
      <c r="BU55" s="36">
        <f t="shared" si="224"/>
        <v>8111.2986013417303</v>
      </c>
      <c r="BV55" s="36">
        <f t="shared" si="224"/>
        <v>8111.2986013417303</v>
      </c>
      <c r="BW55" s="36">
        <f t="shared" si="224"/>
        <v>8111.2986013417303</v>
      </c>
      <c r="BX55" s="36">
        <f t="shared" si="224"/>
        <v>8111.2986013417303</v>
      </c>
      <c r="BY55" s="36">
        <f t="shared" si="224"/>
        <v>8111.2986013417303</v>
      </c>
      <c r="BZ55" s="36">
        <f>BY55*(1+Supuestos!$S$13)</f>
        <v>8435.7505453954</v>
      </c>
      <c r="CA55" s="36">
        <f>BZ55</f>
        <v>8435.7505453954</v>
      </c>
      <c r="CB55" s="36">
        <f t="shared" ref="CB55:CK55" si="225">CA55</f>
        <v>8435.7505453954</v>
      </c>
      <c r="CC55" s="36">
        <f t="shared" si="225"/>
        <v>8435.7505453954</v>
      </c>
      <c r="CD55" s="36">
        <f t="shared" si="225"/>
        <v>8435.7505453954</v>
      </c>
      <c r="CE55" s="36">
        <f t="shared" si="225"/>
        <v>8435.7505453954</v>
      </c>
      <c r="CF55" s="36">
        <f t="shared" si="225"/>
        <v>8435.7505453954</v>
      </c>
      <c r="CG55" s="36">
        <f t="shared" si="225"/>
        <v>8435.7505453954</v>
      </c>
      <c r="CH55" s="36">
        <f t="shared" si="225"/>
        <v>8435.7505453954</v>
      </c>
      <c r="CI55" s="36">
        <f t="shared" si="225"/>
        <v>8435.7505453954</v>
      </c>
      <c r="CJ55" s="36">
        <f t="shared" si="225"/>
        <v>8435.7505453954</v>
      </c>
      <c r="CK55" s="36">
        <f t="shared" si="225"/>
        <v>8435.7505453954</v>
      </c>
      <c r="CL55" s="36">
        <f>CK55*(1+Supuestos!$T$13)</f>
        <v>8773.1805672112168</v>
      </c>
      <c r="CM55" s="36">
        <f>CL55*(1+Supuestos!$T$13)</f>
        <v>9124.1077898996664</v>
      </c>
      <c r="CN55" s="36">
        <f>CM55*(1+Supuestos!$T$13)</f>
        <v>9489.0721014956525</v>
      </c>
      <c r="CO55" s="36">
        <f>CN55*(1+Supuestos!$T$13)</f>
        <v>9868.6349855554781</v>
      </c>
      <c r="CP55" s="36">
        <f>CO55*(1+Supuestos!$T$13)</f>
        <v>10263.380384977698</v>
      </c>
      <c r="CQ55" s="36">
        <f>CP55*(1+Supuestos!$T$13)</f>
        <v>10673.915600376806</v>
      </c>
      <c r="CR55" s="36">
        <f>CQ55*(1+Supuestos!$T$13)</f>
        <v>11100.872224391878</v>
      </c>
      <c r="CS55" s="36">
        <f>CR55*(1+Supuestos!$T$13)</f>
        <v>11544.907113367553</v>
      </c>
      <c r="CT55" s="36">
        <f>CS55*(1+Supuestos!$T$13)</f>
        <v>12006.703397902256</v>
      </c>
      <c r="CU55" s="36">
        <f>CT55*(1+Supuestos!$T$13)</f>
        <v>12486.971533818347</v>
      </c>
      <c r="CV55" s="36">
        <f>CU55*(1+Supuestos!$T$13)</f>
        <v>12986.450395171081</v>
      </c>
      <c r="CW55" s="36">
        <f>CV55*(1+Supuestos!$T$13)</f>
        <v>13505.908410977925</v>
      </c>
      <c r="CX55" s="36">
        <f>CW55*(1+Supuestos!$U$13)</f>
        <v>14046.144747417042</v>
      </c>
      <c r="CY55" s="36">
        <f>CX55</f>
        <v>14046.144747417042</v>
      </c>
      <c r="CZ55" s="36">
        <f t="shared" ref="CZ55:DI55" si="226">CY55</f>
        <v>14046.144747417042</v>
      </c>
      <c r="DA55" s="36">
        <f t="shared" si="226"/>
        <v>14046.144747417042</v>
      </c>
      <c r="DB55" s="36">
        <f t="shared" si="226"/>
        <v>14046.144747417042</v>
      </c>
      <c r="DC55" s="36">
        <f t="shared" si="226"/>
        <v>14046.144747417042</v>
      </c>
      <c r="DD55" s="36">
        <f t="shared" si="226"/>
        <v>14046.144747417042</v>
      </c>
      <c r="DE55" s="36">
        <f t="shared" si="226"/>
        <v>14046.144747417042</v>
      </c>
      <c r="DF55" s="36">
        <f t="shared" si="226"/>
        <v>14046.144747417042</v>
      </c>
      <c r="DG55" s="36">
        <f t="shared" si="226"/>
        <v>14046.144747417042</v>
      </c>
      <c r="DH55" s="36">
        <f t="shared" si="226"/>
        <v>14046.144747417042</v>
      </c>
      <c r="DI55" s="36">
        <f t="shared" si="226"/>
        <v>14046.144747417042</v>
      </c>
      <c r="DJ55" s="36">
        <f>DI55*(1+Supuestos!$V$13)</f>
        <v>14607.990537313724</v>
      </c>
      <c r="DK55" s="36">
        <f>DJ55</f>
        <v>14607.990537313724</v>
      </c>
      <c r="DL55" s="36">
        <f t="shared" ref="DL55:DN55" si="227">DK55</f>
        <v>14607.990537313724</v>
      </c>
      <c r="DM55" s="36">
        <f t="shared" si="227"/>
        <v>14607.990537313724</v>
      </c>
      <c r="DN55" s="36">
        <f t="shared" si="227"/>
        <v>14607.990537313724</v>
      </c>
      <c r="DO55" s="36">
        <f t="shared" ref="DO55" si="228">DN55</f>
        <v>14607.990537313724</v>
      </c>
      <c r="DP55" s="36">
        <f t="shared" ref="DP55" si="229">DO55</f>
        <v>14607.990537313724</v>
      </c>
      <c r="DQ55" s="36">
        <f t="shared" ref="DQ55" si="230">DP55</f>
        <v>14607.990537313724</v>
      </c>
      <c r="DS55" s="52">
        <f t="shared" si="208"/>
        <v>21646</v>
      </c>
      <c r="DT55" s="36">
        <f t="shared" ref="DT55:DT66" si="231">SUM(F55:Q55)</f>
        <v>71756.489999999991</v>
      </c>
      <c r="DU55" s="36">
        <f t="shared" ref="DU55:DU66" si="232">SUM(R55:AC55)</f>
        <v>77855.791649999985</v>
      </c>
      <c r="DV55" s="36">
        <f t="shared" ref="DV55:DV66" si="233">SUM(AD55:AO55)</f>
        <v>83694.976023749987</v>
      </c>
      <c r="DW55" s="36">
        <f t="shared" ref="DW55:DW66" si="234">SUM(AP55:BA55)</f>
        <v>89135.14946529374</v>
      </c>
      <c r="DX55" s="36">
        <f t="shared" ref="DX55:DX66" si="235">SUM(BB55:BM55)</f>
        <v>93591.90693855843</v>
      </c>
      <c r="DY55" s="36">
        <f t="shared" ref="DY55:DY66" si="236">SUM(BN55:BY55)</f>
        <v>97335.583216100757</v>
      </c>
      <c r="DZ55" s="36">
        <f t="shared" ref="DZ55:DZ66" si="237">SUM(BZ55:CK55)</f>
        <v>101229.00654474477</v>
      </c>
      <c r="EA55" s="36">
        <f t="shared" ref="EA55:EA66" si="238">SUM(CL55:CW55)</f>
        <v>131824.10450514557</v>
      </c>
      <c r="EB55" s="36">
        <f t="shared" ref="EB55:EB66" si="239">SUM(CX55:DI55)</f>
        <v>168553.7369690045</v>
      </c>
      <c r="EC55" s="77">
        <f t="shared" ref="EC55:EC66" si="240">SUM(DJ55:DQ55)</f>
        <v>116863.92429850981</v>
      </c>
      <c r="ED55" s="36"/>
      <c r="EE55" s="57">
        <f t="shared" ref="EE55:EE66" si="241">SUM(DS55:EC55)</f>
        <v>1053486.6696111076</v>
      </c>
    </row>
    <row r="56" spans="1:178" s="2" customFormat="1" ht="18.75" customHeight="1" x14ac:dyDescent="0.25">
      <c r="A56" s="30" t="s">
        <v>121</v>
      </c>
      <c r="B56" s="239">
        <f>Leasing!P49</f>
        <v>7740.5643010817448</v>
      </c>
      <c r="C56" s="239">
        <f>Leasing!Q49</f>
        <v>7841.8366840208982</v>
      </c>
      <c r="D56" s="239">
        <f>Leasing!R49</f>
        <v>7944.4340473035054</v>
      </c>
      <c r="E56" s="239">
        <f>Leasing!S49</f>
        <v>8048.3737260890584</v>
      </c>
      <c r="F56" s="239">
        <f>Leasing!T49</f>
        <v>5981.6020454293666</v>
      </c>
      <c r="G56" s="239">
        <f>Leasing!U49</f>
        <v>6059.8613388570666</v>
      </c>
      <c r="H56" s="239">
        <f>Leasing!V49</f>
        <v>6139.1445247071124</v>
      </c>
      <c r="I56" s="239">
        <f>Leasing!W49</f>
        <v>6219.4649989053632</v>
      </c>
      <c r="J56" s="239">
        <f>Leasing!X49</f>
        <v>6300.8363326410426</v>
      </c>
      <c r="K56" s="239">
        <f>Leasing!Y49</f>
        <v>6383.2722746597619</v>
      </c>
      <c r="L56" s="239">
        <f>Leasing!Z49</f>
        <v>6466.7867535865607</v>
      </c>
      <c r="M56" s="239">
        <f>Leasing!AA49</f>
        <v>6551.3938802793191</v>
      </c>
      <c r="N56" s="239">
        <f>Leasing!AB49</f>
        <v>6637.1079502129733</v>
      </c>
      <c r="O56" s="239">
        <f>Leasing!AC49</f>
        <v>3432.6384991073983</v>
      </c>
      <c r="P56" s="239">
        <f>Leasing!AD49</f>
        <v>2090.2753922016891</v>
      </c>
      <c r="Q56" s="239">
        <f>Leasing!AE49</f>
        <v>1335.2366723018956</v>
      </c>
      <c r="R56" s="239">
        <f>Leasing!AF49</f>
        <v>0</v>
      </c>
      <c r="S56" s="239">
        <f>Leasing!AG49</f>
        <v>0</v>
      </c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S56" s="52">
        <f t="shared" si="208"/>
        <v>31575.208758495206</v>
      </c>
      <c r="DT56" s="36">
        <f t="shared" si="231"/>
        <v>63597.620662889545</v>
      </c>
      <c r="DU56" s="36">
        <f t="shared" si="232"/>
        <v>0</v>
      </c>
      <c r="DV56" s="36">
        <f t="shared" si="233"/>
        <v>0</v>
      </c>
      <c r="DW56" s="36">
        <f t="shared" si="234"/>
        <v>0</v>
      </c>
      <c r="DX56" s="36">
        <f t="shared" si="235"/>
        <v>0</v>
      </c>
      <c r="DY56" s="36">
        <f t="shared" si="236"/>
        <v>0</v>
      </c>
      <c r="DZ56" s="36">
        <f t="shared" si="237"/>
        <v>0</v>
      </c>
      <c r="EA56" s="36">
        <f t="shared" si="238"/>
        <v>0</v>
      </c>
      <c r="EB56" s="36">
        <f t="shared" si="239"/>
        <v>0</v>
      </c>
      <c r="EC56" s="77">
        <f t="shared" si="240"/>
        <v>0</v>
      </c>
      <c r="ED56" s="36"/>
      <c r="EE56" s="57">
        <f t="shared" si="241"/>
        <v>95172.829421384755</v>
      </c>
    </row>
    <row r="57" spans="1:178" s="2" customFormat="1" ht="18.75" customHeight="1" x14ac:dyDescent="0.25">
      <c r="A57" s="30" t="s">
        <v>120</v>
      </c>
      <c r="B57" s="36">
        <v>0</v>
      </c>
      <c r="C57" s="36">
        <v>0</v>
      </c>
      <c r="D57" s="36">
        <v>0</v>
      </c>
      <c r="E57" s="36">
        <v>0</v>
      </c>
      <c r="F57" s="36">
        <v>0</v>
      </c>
      <c r="G57" s="36">
        <v>0</v>
      </c>
      <c r="H57" s="36">
        <v>0</v>
      </c>
      <c r="I57" s="36">
        <v>0</v>
      </c>
      <c r="J57" s="36">
        <v>0</v>
      </c>
      <c r="K57" s="36"/>
      <c r="L57" s="36">
        <v>0</v>
      </c>
      <c r="M57" s="36">
        <v>0</v>
      </c>
      <c r="N57" s="36">
        <f>SUM('Graduación Acreencias'!C30:AW30)</f>
        <v>4424.5885662274841</v>
      </c>
      <c r="O57" s="36">
        <v>0</v>
      </c>
      <c r="P57" s="36">
        <v>0</v>
      </c>
      <c r="Q57" s="36">
        <v>0</v>
      </c>
      <c r="R57" s="36">
        <v>0</v>
      </c>
      <c r="S57" s="36">
        <v>0</v>
      </c>
      <c r="T57" s="36">
        <v>0</v>
      </c>
      <c r="U57" s="36">
        <v>0</v>
      </c>
      <c r="V57" s="36">
        <v>0</v>
      </c>
      <c r="W57" s="36">
        <v>0</v>
      </c>
      <c r="X57" s="36">
        <f>'Graduación Acreencias'!BH30+'Graduación Acreencias'!BH31</f>
        <v>0</v>
      </c>
      <c r="Y57" s="36">
        <v>0</v>
      </c>
      <c r="Z57" s="36">
        <f>SUM('Graduación Acreencias'!AX30:BI30)</f>
        <v>1066.6668920799468</v>
      </c>
      <c r="AA57" s="36">
        <v>0</v>
      </c>
      <c r="AB57" s="36">
        <v>0</v>
      </c>
      <c r="AC57" s="36">
        <v>0</v>
      </c>
      <c r="AD57" s="36">
        <v>0</v>
      </c>
      <c r="AE57" s="36">
        <v>0</v>
      </c>
      <c r="AF57" s="36">
        <v>0</v>
      </c>
      <c r="AG57" s="36">
        <v>0</v>
      </c>
      <c r="AH57" s="36">
        <v>0</v>
      </c>
      <c r="AI57" s="36">
        <v>0</v>
      </c>
      <c r="AJ57" s="36">
        <v>0</v>
      </c>
      <c r="AK57" s="36">
        <v>0</v>
      </c>
      <c r="AL57" s="36">
        <v>0</v>
      </c>
      <c r="AM57" s="36">
        <v>0</v>
      </c>
      <c r="AN57" s="36">
        <v>0</v>
      </c>
      <c r="AO57" s="36">
        <v>0</v>
      </c>
      <c r="AP57" s="36">
        <v>0</v>
      </c>
      <c r="AQ57" s="36">
        <v>0</v>
      </c>
      <c r="AR57" s="36">
        <v>0</v>
      </c>
      <c r="AS57" s="36">
        <v>0</v>
      </c>
      <c r="AT57" s="36">
        <v>0</v>
      </c>
      <c r="AU57" s="36">
        <v>0</v>
      </c>
      <c r="AV57" s="36">
        <v>0</v>
      </c>
      <c r="AW57" s="36">
        <v>0</v>
      </c>
      <c r="AX57" s="36">
        <v>0</v>
      </c>
      <c r="AY57" s="36">
        <v>0</v>
      </c>
      <c r="AZ57" s="36">
        <v>0</v>
      </c>
      <c r="BA57" s="36">
        <v>0</v>
      </c>
      <c r="BB57" s="36">
        <v>0</v>
      </c>
      <c r="BC57" s="36">
        <v>0</v>
      </c>
      <c r="BD57" s="36">
        <v>0</v>
      </c>
      <c r="BE57" s="36">
        <v>0</v>
      </c>
      <c r="BF57" s="36">
        <v>0</v>
      </c>
      <c r="BG57" s="36">
        <v>0</v>
      </c>
      <c r="BH57" s="36">
        <v>0</v>
      </c>
      <c r="BI57" s="36">
        <v>0</v>
      </c>
      <c r="BJ57" s="36">
        <v>0</v>
      </c>
      <c r="BK57" s="36">
        <v>0</v>
      </c>
      <c r="BL57" s="36">
        <v>0</v>
      </c>
      <c r="BM57" s="36">
        <v>0</v>
      </c>
      <c r="BN57" s="36">
        <v>0</v>
      </c>
      <c r="BO57" s="36">
        <v>0</v>
      </c>
      <c r="BP57" s="36">
        <v>0</v>
      </c>
      <c r="BQ57" s="36">
        <v>0</v>
      </c>
      <c r="BR57" s="36">
        <v>0</v>
      </c>
      <c r="BS57" s="36">
        <v>0</v>
      </c>
      <c r="BT57" s="36">
        <v>0</v>
      </c>
      <c r="BU57" s="36">
        <v>0</v>
      </c>
      <c r="BV57" s="36">
        <v>0</v>
      </c>
      <c r="BW57" s="36">
        <v>0</v>
      </c>
      <c r="BX57" s="36">
        <v>0</v>
      </c>
      <c r="BY57" s="36">
        <v>0</v>
      </c>
      <c r="BZ57" s="36">
        <v>0</v>
      </c>
      <c r="CA57" s="36">
        <v>0</v>
      </c>
      <c r="CB57" s="36">
        <v>0</v>
      </c>
      <c r="CC57" s="36">
        <v>0</v>
      </c>
      <c r="CD57" s="36">
        <v>0</v>
      </c>
      <c r="CE57" s="36">
        <v>0</v>
      </c>
      <c r="CF57" s="36">
        <v>0</v>
      </c>
      <c r="CG57" s="36">
        <v>0</v>
      </c>
      <c r="CH57" s="36">
        <v>0</v>
      </c>
      <c r="CI57" s="36">
        <v>0</v>
      </c>
      <c r="CJ57" s="36">
        <v>0</v>
      </c>
      <c r="CK57" s="36">
        <v>0</v>
      </c>
      <c r="CL57" s="36">
        <v>0</v>
      </c>
      <c r="CM57" s="36">
        <v>0</v>
      </c>
      <c r="CN57" s="36">
        <v>0</v>
      </c>
      <c r="CO57" s="36">
        <v>0</v>
      </c>
      <c r="CP57" s="36">
        <v>0</v>
      </c>
      <c r="CQ57" s="36">
        <v>0</v>
      </c>
      <c r="CR57" s="36">
        <v>0</v>
      </c>
      <c r="CS57" s="36">
        <v>0</v>
      </c>
      <c r="CT57" s="36">
        <v>0</v>
      </c>
      <c r="CU57" s="36">
        <v>0</v>
      </c>
      <c r="CV57" s="36">
        <v>0</v>
      </c>
      <c r="CW57" s="36">
        <v>0</v>
      </c>
      <c r="CX57" s="36">
        <v>0</v>
      </c>
      <c r="CY57" s="36">
        <v>0</v>
      </c>
      <c r="CZ57" s="36">
        <v>0</v>
      </c>
      <c r="DA57" s="36">
        <v>0</v>
      </c>
      <c r="DB57" s="36">
        <v>0</v>
      </c>
      <c r="DC57" s="36">
        <v>0</v>
      </c>
      <c r="DD57" s="36">
        <v>0</v>
      </c>
      <c r="DE57" s="36">
        <v>0</v>
      </c>
      <c r="DF57" s="36">
        <v>0</v>
      </c>
      <c r="DG57" s="36">
        <v>0</v>
      </c>
      <c r="DH57" s="36">
        <v>0</v>
      </c>
      <c r="DI57" s="36">
        <v>0</v>
      </c>
      <c r="DJ57" s="36">
        <v>0</v>
      </c>
      <c r="DK57" s="36">
        <v>0</v>
      </c>
      <c r="DL57" s="36">
        <v>0</v>
      </c>
      <c r="DM57" s="36">
        <v>0</v>
      </c>
      <c r="DN57" s="36">
        <v>0</v>
      </c>
      <c r="DO57" s="36">
        <v>0</v>
      </c>
      <c r="DP57" s="36">
        <v>0</v>
      </c>
      <c r="DQ57" s="36">
        <v>0</v>
      </c>
      <c r="DS57" s="52">
        <f t="shared" si="208"/>
        <v>0</v>
      </c>
      <c r="DT57" s="36">
        <f t="shared" si="231"/>
        <v>4424.5885662274841</v>
      </c>
      <c r="DU57" s="36">
        <f t="shared" si="232"/>
        <v>1066.6668920799468</v>
      </c>
      <c r="DV57" s="36">
        <f t="shared" si="233"/>
        <v>0</v>
      </c>
      <c r="DW57" s="36">
        <f t="shared" si="234"/>
        <v>0</v>
      </c>
      <c r="DX57" s="36">
        <f t="shared" si="235"/>
        <v>0</v>
      </c>
      <c r="DY57" s="36">
        <f t="shared" si="236"/>
        <v>0</v>
      </c>
      <c r="DZ57" s="36">
        <f t="shared" si="237"/>
        <v>0</v>
      </c>
      <c r="EA57" s="36">
        <f t="shared" si="238"/>
        <v>0</v>
      </c>
      <c r="EB57" s="36">
        <f t="shared" si="239"/>
        <v>0</v>
      </c>
      <c r="EC57" s="77">
        <f t="shared" si="240"/>
        <v>0</v>
      </c>
      <c r="ED57" s="36"/>
      <c r="EE57" s="57">
        <f>SUM(DS57:EC57)</f>
        <v>5491.2554583074307</v>
      </c>
    </row>
    <row r="58" spans="1:178" s="2" customFormat="1" ht="18.75" customHeight="1" x14ac:dyDescent="0.25">
      <c r="A58" s="30" t="s">
        <v>122</v>
      </c>
      <c r="B58" s="36">
        <v>0</v>
      </c>
      <c r="C58" s="36">
        <v>0</v>
      </c>
      <c r="D58" s="36">
        <v>0</v>
      </c>
      <c r="E58" s="36">
        <v>0</v>
      </c>
      <c r="F58" s="36">
        <v>0</v>
      </c>
      <c r="G58" s="36">
        <v>0</v>
      </c>
      <c r="H58" s="36">
        <v>0</v>
      </c>
      <c r="I58" s="36">
        <v>0</v>
      </c>
      <c r="J58" s="36">
        <v>0</v>
      </c>
      <c r="K58" s="36">
        <v>0</v>
      </c>
      <c r="L58" s="36">
        <v>0</v>
      </c>
      <c r="M58" s="36">
        <v>0</v>
      </c>
      <c r="N58" s="36">
        <v>0</v>
      </c>
      <c r="O58" s="36">
        <v>0</v>
      </c>
      <c r="P58" s="36">
        <v>0</v>
      </c>
      <c r="Q58" s="36">
        <v>0</v>
      </c>
      <c r="R58" s="36">
        <v>0</v>
      </c>
      <c r="S58" s="36">
        <v>0</v>
      </c>
      <c r="T58" s="36">
        <v>0</v>
      </c>
      <c r="U58" s="36">
        <v>0</v>
      </c>
      <c r="V58" s="36">
        <v>0</v>
      </c>
      <c r="W58" s="36">
        <v>0</v>
      </c>
      <c r="X58" s="36"/>
      <c r="Y58" s="36">
        <v>0</v>
      </c>
      <c r="Z58" s="36">
        <f>'Graduación Acreencias'!BI31</f>
        <v>13856</v>
      </c>
      <c r="AA58" s="36">
        <v>0</v>
      </c>
      <c r="AB58" s="36">
        <v>0</v>
      </c>
      <c r="AC58" s="36">
        <v>0</v>
      </c>
      <c r="AD58" s="36">
        <v>0</v>
      </c>
      <c r="AE58" s="36">
        <v>0</v>
      </c>
      <c r="AF58" s="36">
        <v>0</v>
      </c>
      <c r="AG58" s="36">
        <v>0</v>
      </c>
      <c r="AH58" s="36">
        <v>0</v>
      </c>
      <c r="AI58" s="36">
        <v>0</v>
      </c>
      <c r="AJ58" s="36">
        <v>0</v>
      </c>
      <c r="AK58" s="36">
        <v>0</v>
      </c>
      <c r="AL58" s="36">
        <v>0</v>
      </c>
      <c r="AM58" s="36">
        <v>0</v>
      </c>
      <c r="AN58" s="36">
        <v>0</v>
      </c>
      <c r="AO58" s="36">
        <v>0</v>
      </c>
      <c r="AP58" s="36">
        <v>0</v>
      </c>
      <c r="AQ58" s="36">
        <v>0</v>
      </c>
      <c r="AR58" s="36">
        <v>0</v>
      </c>
      <c r="AS58" s="36">
        <v>0</v>
      </c>
      <c r="AT58" s="36">
        <v>0</v>
      </c>
      <c r="AU58" s="36">
        <v>0</v>
      </c>
      <c r="AV58" s="36">
        <v>0</v>
      </c>
      <c r="AW58" s="36">
        <v>0</v>
      </c>
      <c r="AX58" s="36">
        <v>0</v>
      </c>
      <c r="AY58" s="36">
        <v>0</v>
      </c>
      <c r="AZ58" s="36">
        <v>0</v>
      </c>
      <c r="BA58" s="36">
        <v>0</v>
      </c>
      <c r="BB58" s="36">
        <v>0</v>
      </c>
      <c r="BC58" s="36">
        <v>0</v>
      </c>
      <c r="BD58" s="36">
        <v>0</v>
      </c>
      <c r="BE58" s="36">
        <v>0</v>
      </c>
      <c r="BF58" s="36">
        <v>0</v>
      </c>
      <c r="BG58" s="36">
        <v>0</v>
      </c>
      <c r="BH58" s="36">
        <v>0</v>
      </c>
      <c r="BI58" s="36">
        <v>0</v>
      </c>
      <c r="BJ58" s="36">
        <v>0</v>
      </c>
      <c r="BK58" s="36">
        <v>0</v>
      </c>
      <c r="BL58" s="36">
        <v>0</v>
      </c>
      <c r="BM58" s="36">
        <v>0</v>
      </c>
      <c r="BN58" s="36">
        <v>0</v>
      </c>
      <c r="BO58" s="36">
        <v>0</v>
      </c>
      <c r="BP58" s="36">
        <v>0</v>
      </c>
      <c r="BQ58" s="36">
        <v>0</v>
      </c>
      <c r="BR58" s="36">
        <v>0</v>
      </c>
      <c r="BS58" s="36">
        <v>0</v>
      </c>
      <c r="BT58" s="36">
        <v>0</v>
      </c>
      <c r="BU58" s="36">
        <v>0</v>
      </c>
      <c r="BV58" s="36">
        <v>0</v>
      </c>
      <c r="BW58" s="36">
        <v>0</v>
      </c>
      <c r="BX58" s="36">
        <v>0</v>
      </c>
      <c r="BY58" s="36">
        <v>0</v>
      </c>
      <c r="BZ58" s="36">
        <v>0</v>
      </c>
      <c r="CA58" s="36">
        <v>0</v>
      </c>
      <c r="CB58" s="36">
        <v>0</v>
      </c>
      <c r="CC58" s="36">
        <v>0</v>
      </c>
      <c r="CD58" s="36">
        <v>0</v>
      </c>
      <c r="CE58" s="36">
        <v>0</v>
      </c>
      <c r="CF58" s="36">
        <v>0</v>
      </c>
      <c r="CG58" s="36">
        <v>0</v>
      </c>
      <c r="CH58" s="36">
        <v>0</v>
      </c>
      <c r="CI58" s="36">
        <v>0</v>
      </c>
      <c r="CJ58" s="36">
        <v>0</v>
      </c>
      <c r="CK58" s="36">
        <v>0</v>
      </c>
      <c r="CL58" s="36">
        <v>0</v>
      </c>
      <c r="CM58" s="36">
        <v>0</v>
      </c>
      <c r="CN58" s="36">
        <v>0</v>
      </c>
      <c r="CO58" s="36">
        <v>0</v>
      </c>
      <c r="CP58" s="36">
        <v>0</v>
      </c>
      <c r="CQ58" s="36">
        <v>0</v>
      </c>
      <c r="CR58" s="36">
        <v>0</v>
      </c>
      <c r="CS58" s="36">
        <v>0</v>
      </c>
      <c r="CT58" s="36">
        <v>0</v>
      </c>
      <c r="CU58" s="36">
        <v>0</v>
      </c>
      <c r="CV58" s="36">
        <v>0</v>
      </c>
      <c r="CW58" s="36">
        <v>0</v>
      </c>
      <c r="CX58" s="36">
        <v>0</v>
      </c>
      <c r="CY58" s="36">
        <v>0</v>
      </c>
      <c r="CZ58" s="36">
        <v>0</v>
      </c>
      <c r="DA58" s="36">
        <v>0</v>
      </c>
      <c r="DB58" s="36">
        <v>0</v>
      </c>
      <c r="DC58" s="36">
        <v>0</v>
      </c>
      <c r="DD58" s="36">
        <v>0</v>
      </c>
      <c r="DE58" s="36">
        <v>0</v>
      </c>
      <c r="DF58" s="36">
        <v>0</v>
      </c>
      <c r="DG58" s="36">
        <v>0</v>
      </c>
      <c r="DH58" s="36">
        <v>0</v>
      </c>
      <c r="DI58" s="36">
        <v>0</v>
      </c>
      <c r="DJ58" s="36">
        <v>0</v>
      </c>
      <c r="DK58" s="36">
        <v>0</v>
      </c>
      <c r="DL58" s="36">
        <v>0</v>
      </c>
      <c r="DM58" s="36">
        <v>0</v>
      </c>
      <c r="DN58" s="36">
        <v>0</v>
      </c>
      <c r="DO58" s="36">
        <v>0</v>
      </c>
      <c r="DP58" s="36">
        <v>0</v>
      </c>
      <c r="DQ58" s="36">
        <v>0</v>
      </c>
      <c r="DS58" s="52">
        <f t="shared" si="208"/>
        <v>0</v>
      </c>
      <c r="DT58" s="36">
        <f t="shared" si="231"/>
        <v>0</v>
      </c>
      <c r="DU58" s="36">
        <f t="shared" si="232"/>
        <v>13856</v>
      </c>
      <c r="DV58" s="36">
        <f t="shared" si="233"/>
        <v>0</v>
      </c>
      <c r="DW58" s="36">
        <f t="shared" si="234"/>
        <v>0</v>
      </c>
      <c r="DX58" s="36">
        <f t="shared" si="235"/>
        <v>0</v>
      </c>
      <c r="DY58" s="36">
        <f t="shared" si="236"/>
        <v>0</v>
      </c>
      <c r="DZ58" s="36">
        <f t="shared" si="237"/>
        <v>0</v>
      </c>
      <c r="EA58" s="36">
        <f t="shared" si="238"/>
        <v>0</v>
      </c>
      <c r="EB58" s="36">
        <f t="shared" si="239"/>
        <v>0</v>
      </c>
      <c r="EC58" s="77">
        <f t="shared" si="240"/>
        <v>0</v>
      </c>
      <c r="ED58" s="36"/>
      <c r="EE58" s="57">
        <f t="shared" si="241"/>
        <v>13856</v>
      </c>
    </row>
    <row r="59" spans="1:178" s="14" customFormat="1" ht="18.75" customHeight="1" x14ac:dyDescent="0.25">
      <c r="A59" s="30" t="s">
        <v>119</v>
      </c>
      <c r="B59" s="36">
        <v>0</v>
      </c>
      <c r="C59" s="36">
        <v>0</v>
      </c>
      <c r="D59" s="36">
        <v>0</v>
      </c>
      <c r="E59" s="36">
        <v>0</v>
      </c>
      <c r="F59" s="36">
        <v>0</v>
      </c>
      <c r="G59" s="36">
        <v>0</v>
      </c>
      <c r="H59" s="36">
        <v>0</v>
      </c>
      <c r="I59" s="36">
        <v>0</v>
      </c>
      <c r="J59" s="36">
        <v>0</v>
      </c>
      <c r="K59" s="36"/>
      <c r="L59" s="36">
        <v>0</v>
      </c>
      <c r="M59" s="36">
        <v>0</v>
      </c>
      <c r="N59" s="36">
        <f>SUM('Graduación Acreencias'!C36:AW36)</f>
        <v>1611.5653766021512</v>
      </c>
      <c r="O59" s="36">
        <v>0</v>
      </c>
      <c r="P59" s="36">
        <v>0</v>
      </c>
      <c r="Q59" s="36">
        <v>0</v>
      </c>
      <c r="R59" s="36">
        <v>0</v>
      </c>
      <c r="S59" s="36">
        <v>0</v>
      </c>
      <c r="T59" s="36">
        <v>0</v>
      </c>
      <c r="U59" s="36">
        <v>0</v>
      </c>
      <c r="V59" s="36">
        <v>0</v>
      </c>
      <c r="W59" s="36">
        <v>0</v>
      </c>
      <c r="X59" s="36">
        <f>'Graduación Acreencias'!BH36+'Graduación Acreencias'!BH37</f>
        <v>0</v>
      </c>
      <c r="Y59" s="36">
        <v>0</v>
      </c>
      <c r="Z59" s="36">
        <f>SUM('Graduación Acreencias'!AX36:BI36)</f>
        <v>376.0809451984303</v>
      </c>
      <c r="AA59" s="36">
        <v>0</v>
      </c>
      <c r="AB59" s="36">
        <v>0</v>
      </c>
      <c r="AC59" s="36">
        <v>0</v>
      </c>
      <c r="AD59" s="36">
        <v>0</v>
      </c>
      <c r="AE59" s="36">
        <v>0</v>
      </c>
      <c r="AF59" s="36">
        <v>0</v>
      </c>
      <c r="AG59" s="36">
        <v>0</v>
      </c>
      <c r="AH59" s="36">
        <v>0</v>
      </c>
      <c r="AI59" s="36">
        <v>0</v>
      </c>
      <c r="AJ59" s="36">
        <v>0</v>
      </c>
      <c r="AK59" s="36">
        <v>0</v>
      </c>
      <c r="AL59" s="36">
        <v>0</v>
      </c>
      <c r="AM59" s="36">
        <v>0</v>
      </c>
      <c r="AN59" s="36">
        <v>0</v>
      </c>
      <c r="AO59" s="36">
        <v>0</v>
      </c>
      <c r="AP59" s="36">
        <v>0</v>
      </c>
      <c r="AQ59" s="36">
        <v>0</v>
      </c>
      <c r="AR59" s="36">
        <v>0</v>
      </c>
      <c r="AS59" s="36">
        <v>0</v>
      </c>
      <c r="AT59" s="36">
        <v>0</v>
      </c>
      <c r="AU59" s="36">
        <v>0</v>
      </c>
      <c r="AV59" s="36">
        <v>0</v>
      </c>
      <c r="AW59" s="36">
        <v>0</v>
      </c>
      <c r="AX59" s="36">
        <v>0</v>
      </c>
      <c r="AY59" s="36">
        <v>0</v>
      </c>
      <c r="AZ59" s="36">
        <v>0</v>
      </c>
      <c r="BA59" s="36">
        <v>0</v>
      </c>
      <c r="BB59" s="36">
        <v>0</v>
      </c>
      <c r="BC59" s="36">
        <v>0</v>
      </c>
      <c r="BD59" s="36">
        <v>0</v>
      </c>
      <c r="BE59" s="36">
        <v>0</v>
      </c>
      <c r="BF59" s="36">
        <v>0</v>
      </c>
      <c r="BG59" s="36">
        <v>0</v>
      </c>
      <c r="BH59" s="36">
        <v>0</v>
      </c>
      <c r="BI59" s="36">
        <v>0</v>
      </c>
      <c r="BJ59" s="36">
        <v>0</v>
      </c>
      <c r="BK59" s="36">
        <v>0</v>
      </c>
      <c r="BL59" s="36">
        <v>0</v>
      </c>
      <c r="BM59" s="36">
        <v>0</v>
      </c>
      <c r="BN59" s="36">
        <v>0</v>
      </c>
      <c r="BO59" s="36">
        <v>0</v>
      </c>
      <c r="BP59" s="36">
        <v>0</v>
      </c>
      <c r="BQ59" s="36">
        <v>0</v>
      </c>
      <c r="BR59" s="36">
        <v>0</v>
      </c>
      <c r="BS59" s="36">
        <v>0</v>
      </c>
      <c r="BT59" s="36">
        <v>0</v>
      </c>
      <c r="BU59" s="36">
        <v>0</v>
      </c>
      <c r="BV59" s="36">
        <v>0</v>
      </c>
      <c r="BW59" s="36">
        <v>0</v>
      </c>
      <c r="BX59" s="36">
        <v>0</v>
      </c>
      <c r="BY59" s="36">
        <v>0</v>
      </c>
      <c r="BZ59" s="36">
        <v>0</v>
      </c>
      <c r="CA59" s="36">
        <v>0</v>
      </c>
      <c r="CB59" s="36">
        <v>0</v>
      </c>
      <c r="CC59" s="36">
        <v>0</v>
      </c>
      <c r="CD59" s="36">
        <v>0</v>
      </c>
      <c r="CE59" s="36">
        <v>0</v>
      </c>
      <c r="CF59" s="36">
        <v>0</v>
      </c>
      <c r="CG59" s="36">
        <v>0</v>
      </c>
      <c r="CH59" s="36">
        <v>0</v>
      </c>
      <c r="CI59" s="36">
        <v>0</v>
      </c>
      <c r="CJ59" s="36">
        <v>0</v>
      </c>
      <c r="CK59" s="36">
        <v>0</v>
      </c>
      <c r="CL59" s="36">
        <v>0</v>
      </c>
      <c r="CM59" s="36">
        <v>0</v>
      </c>
      <c r="CN59" s="36">
        <v>0</v>
      </c>
      <c r="CO59" s="36">
        <v>0</v>
      </c>
      <c r="CP59" s="36">
        <v>0</v>
      </c>
      <c r="CQ59" s="36">
        <v>0</v>
      </c>
      <c r="CR59" s="36">
        <v>0</v>
      </c>
      <c r="CS59" s="36">
        <v>0</v>
      </c>
      <c r="CT59" s="36">
        <v>0</v>
      </c>
      <c r="CU59" s="36">
        <v>0</v>
      </c>
      <c r="CV59" s="36">
        <v>0</v>
      </c>
      <c r="CW59" s="36">
        <v>0</v>
      </c>
      <c r="CX59" s="36">
        <v>0</v>
      </c>
      <c r="CY59" s="36">
        <v>0</v>
      </c>
      <c r="CZ59" s="36">
        <v>0</v>
      </c>
      <c r="DA59" s="36">
        <v>0</v>
      </c>
      <c r="DB59" s="36">
        <v>0</v>
      </c>
      <c r="DC59" s="36">
        <v>0</v>
      </c>
      <c r="DD59" s="36">
        <v>0</v>
      </c>
      <c r="DE59" s="36">
        <v>0</v>
      </c>
      <c r="DF59" s="36">
        <v>0</v>
      </c>
      <c r="DG59" s="36">
        <v>0</v>
      </c>
      <c r="DH59" s="36">
        <v>0</v>
      </c>
      <c r="DI59" s="36">
        <v>0</v>
      </c>
      <c r="DJ59" s="36">
        <v>0</v>
      </c>
      <c r="DK59" s="36">
        <v>0</v>
      </c>
      <c r="DL59" s="36">
        <v>0</v>
      </c>
      <c r="DM59" s="36">
        <v>0</v>
      </c>
      <c r="DN59" s="36">
        <v>0</v>
      </c>
      <c r="DO59" s="36">
        <v>0</v>
      </c>
      <c r="DP59" s="36">
        <v>0</v>
      </c>
      <c r="DQ59" s="36">
        <v>0</v>
      </c>
      <c r="DS59" s="52">
        <f t="shared" si="208"/>
        <v>0</v>
      </c>
      <c r="DT59" s="36">
        <f t="shared" si="231"/>
        <v>1611.5653766021512</v>
      </c>
      <c r="DU59" s="36">
        <f t="shared" si="232"/>
        <v>376.0809451984303</v>
      </c>
      <c r="DV59" s="36">
        <f t="shared" si="233"/>
        <v>0</v>
      </c>
      <c r="DW59" s="36">
        <f t="shared" si="234"/>
        <v>0</v>
      </c>
      <c r="DX59" s="36">
        <f t="shared" si="235"/>
        <v>0</v>
      </c>
      <c r="DY59" s="36">
        <f t="shared" si="236"/>
        <v>0</v>
      </c>
      <c r="DZ59" s="36">
        <f t="shared" si="237"/>
        <v>0</v>
      </c>
      <c r="EA59" s="36">
        <f t="shared" si="238"/>
        <v>0</v>
      </c>
      <c r="EB59" s="36">
        <f t="shared" si="239"/>
        <v>0</v>
      </c>
      <c r="EC59" s="77">
        <f t="shared" si="240"/>
        <v>0</v>
      </c>
      <c r="ED59" s="36"/>
      <c r="EE59" s="57">
        <f t="shared" si="241"/>
        <v>1987.6463218005815</v>
      </c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</row>
    <row r="60" spans="1:178" s="14" customFormat="1" ht="18.75" customHeight="1" x14ac:dyDescent="0.25">
      <c r="A60" s="30" t="s">
        <v>126</v>
      </c>
      <c r="B60" s="36">
        <v>0</v>
      </c>
      <c r="C60" s="36">
        <v>0</v>
      </c>
      <c r="D60" s="36">
        <v>0</v>
      </c>
      <c r="E60" s="36">
        <v>0</v>
      </c>
      <c r="F60" s="36">
        <v>0</v>
      </c>
      <c r="G60" s="36">
        <v>0</v>
      </c>
      <c r="H60" s="36">
        <v>0</v>
      </c>
      <c r="I60" s="36">
        <v>0</v>
      </c>
      <c r="J60" s="36">
        <v>0</v>
      </c>
      <c r="K60" s="36">
        <v>0</v>
      </c>
      <c r="L60" s="36">
        <v>0</v>
      </c>
      <c r="M60" s="36">
        <v>0</v>
      </c>
      <c r="N60" s="36">
        <v>0</v>
      </c>
      <c r="O60" s="36">
        <v>0</v>
      </c>
      <c r="P60" s="36">
        <v>0</v>
      </c>
      <c r="Q60" s="36">
        <v>0</v>
      </c>
      <c r="R60" s="36">
        <v>0</v>
      </c>
      <c r="S60" s="36">
        <v>0</v>
      </c>
      <c r="T60" s="36">
        <v>0</v>
      </c>
      <c r="U60" s="36">
        <v>0</v>
      </c>
      <c r="V60" s="36">
        <v>0</v>
      </c>
      <c r="W60" s="36">
        <v>0</v>
      </c>
      <c r="X60" s="36"/>
      <c r="Y60" s="36">
        <v>0</v>
      </c>
      <c r="Z60" s="36">
        <f>'Graduación Acreencias'!BI37</f>
        <v>4885</v>
      </c>
      <c r="AA60" s="36">
        <v>0</v>
      </c>
      <c r="AB60" s="36">
        <v>0</v>
      </c>
      <c r="AC60" s="36">
        <v>0</v>
      </c>
      <c r="AD60" s="36">
        <v>0</v>
      </c>
      <c r="AE60" s="36">
        <v>0</v>
      </c>
      <c r="AF60" s="36">
        <v>0</v>
      </c>
      <c r="AG60" s="36">
        <v>0</v>
      </c>
      <c r="AH60" s="36">
        <v>0</v>
      </c>
      <c r="AI60" s="36">
        <v>0</v>
      </c>
      <c r="AJ60" s="36">
        <v>0</v>
      </c>
      <c r="AK60" s="36">
        <v>0</v>
      </c>
      <c r="AL60" s="36">
        <v>0</v>
      </c>
      <c r="AM60" s="36">
        <v>0</v>
      </c>
      <c r="AN60" s="36">
        <v>0</v>
      </c>
      <c r="AO60" s="36">
        <v>0</v>
      </c>
      <c r="AP60" s="36">
        <v>0</v>
      </c>
      <c r="AQ60" s="36">
        <v>0</v>
      </c>
      <c r="AR60" s="36">
        <v>0</v>
      </c>
      <c r="AS60" s="36">
        <v>0</v>
      </c>
      <c r="AT60" s="36">
        <v>0</v>
      </c>
      <c r="AU60" s="36">
        <v>0</v>
      </c>
      <c r="AV60" s="36">
        <v>0</v>
      </c>
      <c r="AW60" s="36">
        <v>0</v>
      </c>
      <c r="AX60" s="36">
        <v>0</v>
      </c>
      <c r="AY60" s="36">
        <v>0</v>
      </c>
      <c r="AZ60" s="36">
        <v>0</v>
      </c>
      <c r="BA60" s="36">
        <v>0</v>
      </c>
      <c r="BB60" s="36">
        <v>0</v>
      </c>
      <c r="BC60" s="36">
        <v>0</v>
      </c>
      <c r="BD60" s="36">
        <v>0</v>
      </c>
      <c r="BE60" s="36">
        <v>0</v>
      </c>
      <c r="BF60" s="36">
        <v>0</v>
      </c>
      <c r="BG60" s="36">
        <v>0</v>
      </c>
      <c r="BH60" s="36">
        <v>0</v>
      </c>
      <c r="BI60" s="36">
        <v>0</v>
      </c>
      <c r="BJ60" s="36">
        <v>0</v>
      </c>
      <c r="BK60" s="36">
        <v>0</v>
      </c>
      <c r="BL60" s="36">
        <v>0</v>
      </c>
      <c r="BM60" s="36">
        <v>0</v>
      </c>
      <c r="BN60" s="36">
        <v>0</v>
      </c>
      <c r="BO60" s="36">
        <v>0</v>
      </c>
      <c r="BP60" s="36">
        <v>0</v>
      </c>
      <c r="BQ60" s="36">
        <v>0</v>
      </c>
      <c r="BR60" s="36">
        <v>0</v>
      </c>
      <c r="BS60" s="36">
        <v>0</v>
      </c>
      <c r="BT60" s="36">
        <v>0</v>
      </c>
      <c r="BU60" s="36">
        <v>0</v>
      </c>
      <c r="BV60" s="36">
        <v>0</v>
      </c>
      <c r="BW60" s="36">
        <v>0</v>
      </c>
      <c r="BX60" s="36">
        <v>0</v>
      </c>
      <c r="BY60" s="36">
        <v>0</v>
      </c>
      <c r="BZ60" s="36">
        <v>0</v>
      </c>
      <c r="CA60" s="36">
        <v>0</v>
      </c>
      <c r="CB60" s="36">
        <v>0</v>
      </c>
      <c r="CC60" s="36">
        <v>0</v>
      </c>
      <c r="CD60" s="36">
        <v>0</v>
      </c>
      <c r="CE60" s="36">
        <v>0</v>
      </c>
      <c r="CF60" s="36">
        <v>0</v>
      </c>
      <c r="CG60" s="36">
        <v>0</v>
      </c>
      <c r="CH60" s="36">
        <v>0</v>
      </c>
      <c r="CI60" s="36">
        <v>0</v>
      </c>
      <c r="CJ60" s="36">
        <v>0</v>
      </c>
      <c r="CK60" s="36">
        <v>0</v>
      </c>
      <c r="CL60" s="36">
        <v>0</v>
      </c>
      <c r="CM60" s="36">
        <v>0</v>
      </c>
      <c r="CN60" s="36">
        <v>0</v>
      </c>
      <c r="CO60" s="36">
        <v>0</v>
      </c>
      <c r="CP60" s="36">
        <v>0</v>
      </c>
      <c r="CQ60" s="36">
        <v>0</v>
      </c>
      <c r="CR60" s="36">
        <v>0</v>
      </c>
      <c r="CS60" s="36">
        <v>0</v>
      </c>
      <c r="CT60" s="36">
        <v>0</v>
      </c>
      <c r="CU60" s="36">
        <v>0</v>
      </c>
      <c r="CV60" s="36">
        <v>0</v>
      </c>
      <c r="CW60" s="36">
        <v>0</v>
      </c>
      <c r="CX60" s="36">
        <v>0</v>
      </c>
      <c r="CY60" s="36">
        <v>0</v>
      </c>
      <c r="CZ60" s="36">
        <v>0</v>
      </c>
      <c r="DA60" s="36">
        <v>0</v>
      </c>
      <c r="DB60" s="36">
        <v>0</v>
      </c>
      <c r="DC60" s="36">
        <v>0</v>
      </c>
      <c r="DD60" s="36">
        <v>0</v>
      </c>
      <c r="DE60" s="36">
        <v>0</v>
      </c>
      <c r="DF60" s="36">
        <v>0</v>
      </c>
      <c r="DG60" s="36">
        <v>0</v>
      </c>
      <c r="DH60" s="36">
        <v>0</v>
      </c>
      <c r="DI60" s="36">
        <v>0</v>
      </c>
      <c r="DJ60" s="36">
        <v>0</v>
      </c>
      <c r="DK60" s="36">
        <v>0</v>
      </c>
      <c r="DL60" s="36">
        <v>0</v>
      </c>
      <c r="DM60" s="36">
        <v>0</v>
      </c>
      <c r="DN60" s="36">
        <v>0</v>
      </c>
      <c r="DO60" s="36">
        <v>0</v>
      </c>
      <c r="DP60" s="36">
        <v>0</v>
      </c>
      <c r="DQ60" s="36">
        <v>0</v>
      </c>
      <c r="DS60" s="52">
        <f t="shared" si="208"/>
        <v>0</v>
      </c>
      <c r="DT60" s="36">
        <f t="shared" si="231"/>
        <v>0</v>
      </c>
      <c r="DU60" s="36">
        <f t="shared" si="232"/>
        <v>4885</v>
      </c>
      <c r="DV60" s="36">
        <f t="shared" si="233"/>
        <v>0</v>
      </c>
      <c r="DW60" s="36">
        <f t="shared" si="234"/>
        <v>0</v>
      </c>
      <c r="DX60" s="36">
        <f t="shared" si="235"/>
        <v>0</v>
      </c>
      <c r="DY60" s="36">
        <f t="shared" si="236"/>
        <v>0</v>
      </c>
      <c r="DZ60" s="36">
        <f t="shared" si="237"/>
        <v>0</v>
      </c>
      <c r="EA60" s="36">
        <f t="shared" si="238"/>
        <v>0</v>
      </c>
      <c r="EB60" s="36">
        <f t="shared" si="239"/>
        <v>0</v>
      </c>
      <c r="EC60" s="77">
        <f t="shared" si="240"/>
        <v>0</v>
      </c>
      <c r="ED60" s="36"/>
      <c r="EE60" s="57">
        <f t="shared" si="241"/>
        <v>4885</v>
      </c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</row>
    <row r="61" spans="1:178" s="14" customFormat="1" ht="18.75" customHeight="1" x14ac:dyDescent="0.25">
      <c r="A61" s="30" t="s">
        <v>135</v>
      </c>
      <c r="B61" s="36">
        <v>0</v>
      </c>
      <c r="C61" s="36">
        <v>0</v>
      </c>
      <c r="D61" s="36">
        <v>0</v>
      </c>
      <c r="E61" s="36">
        <v>0</v>
      </c>
      <c r="F61" s="36">
        <v>0</v>
      </c>
      <c r="G61" s="36">
        <v>0</v>
      </c>
      <c r="H61" s="36">
        <v>0</v>
      </c>
      <c r="I61" s="36">
        <v>0</v>
      </c>
      <c r="J61" s="36">
        <v>0</v>
      </c>
      <c r="K61" s="36"/>
      <c r="L61" s="36">
        <v>0</v>
      </c>
      <c r="M61" s="36">
        <v>0</v>
      </c>
      <c r="N61" s="36">
        <f>SUM('Graduación Acreencias'!C42:AW42)</f>
        <v>501187.39096865023</v>
      </c>
      <c r="O61" s="36">
        <v>0</v>
      </c>
      <c r="P61" s="36">
        <v>0</v>
      </c>
      <c r="Q61" s="36">
        <v>0</v>
      </c>
      <c r="R61" s="36">
        <v>0</v>
      </c>
      <c r="S61" s="36">
        <v>0</v>
      </c>
      <c r="T61" s="36">
        <v>0</v>
      </c>
      <c r="U61" s="36">
        <v>0</v>
      </c>
      <c r="V61" s="36">
        <v>0</v>
      </c>
      <c r="W61" s="36">
        <v>0</v>
      </c>
      <c r="X61" s="36">
        <f>'Graduación Acreencias'!BH42</f>
        <v>0</v>
      </c>
      <c r="Y61" s="36">
        <v>0</v>
      </c>
      <c r="Z61" s="36">
        <f>SUM('Graduación Acreencias'!AX42:BI42)</f>
        <v>127161.75744176318</v>
      </c>
      <c r="AA61" s="36">
        <v>0</v>
      </c>
      <c r="AB61" s="36">
        <v>0</v>
      </c>
      <c r="AC61" s="36">
        <v>0</v>
      </c>
      <c r="AD61" s="36">
        <v>0</v>
      </c>
      <c r="AE61" s="36">
        <v>0</v>
      </c>
      <c r="AF61" s="36">
        <v>0</v>
      </c>
      <c r="AG61" s="36">
        <v>0</v>
      </c>
      <c r="AH61" s="36">
        <v>0</v>
      </c>
      <c r="AI61" s="36">
        <v>0</v>
      </c>
      <c r="AJ61" s="36">
        <v>0</v>
      </c>
      <c r="AK61" s="36">
        <v>0</v>
      </c>
      <c r="AL61" s="36">
        <f>SUM('Graduación Acreencias'!BJ42:BU42)</f>
        <v>57507.954258338919</v>
      </c>
      <c r="AM61" s="36">
        <v>0</v>
      </c>
      <c r="AN61" s="36">
        <v>0</v>
      </c>
      <c r="AO61" s="36">
        <v>0</v>
      </c>
      <c r="AP61" s="36">
        <v>0</v>
      </c>
      <c r="AQ61" s="36">
        <v>0</v>
      </c>
      <c r="AR61" s="36">
        <v>0</v>
      </c>
      <c r="AS61" s="36">
        <v>0</v>
      </c>
      <c r="AT61" s="36">
        <v>0</v>
      </c>
      <c r="AU61" s="36">
        <v>0</v>
      </c>
      <c r="AV61" s="36">
        <v>0</v>
      </c>
      <c r="AW61" s="36">
        <v>0</v>
      </c>
      <c r="AX61" s="36">
        <f>SUM('Graduación Acreencias'!BV42:CG42)</f>
        <v>38338.636172225953</v>
      </c>
      <c r="AY61" s="36">
        <v>0</v>
      </c>
      <c r="AZ61" s="36">
        <v>0</v>
      </c>
      <c r="BA61" s="36">
        <v>0</v>
      </c>
      <c r="BB61" s="36">
        <v>0</v>
      </c>
      <c r="BC61" s="36">
        <v>0</v>
      </c>
      <c r="BD61" s="36">
        <v>0</v>
      </c>
      <c r="BE61" s="36">
        <v>0</v>
      </c>
      <c r="BF61" s="36">
        <v>0</v>
      </c>
      <c r="BG61" s="36">
        <v>0</v>
      </c>
      <c r="BH61" s="36">
        <v>0</v>
      </c>
      <c r="BI61" s="36">
        <v>0</v>
      </c>
      <c r="BJ61" s="36">
        <f>SUM('Graduación Acreencias'!CH42:CS42)</f>
        <v>19169.318086112977</v>
      </c>
      <c r="BK61" s="36">
        <v>0</v>
      </c>
      <c r="BL61" s="36">
        <v>0</v>
      </c>
      <c r="BM61" s="36">
        <v>0</v>
      </c>
      <c r="BN61" s="36">
        <v>0</v>
      </c>
      <c r="BO61" s="36">
        <v>0</v>
      </c>
      <c r="BP61" s="36">
        <v>0</v>
      </c>
      <c r="BQ61" s="36">
        <v>0</v>
      </c>
      <c r="BR61" s="36">
        <v>0</v>
      </c>
      <c r="BS61" s="36">
        <v>0</v>
      </c>
      <c r="BT61" s="36">
        <v>0</v>
      </c>
      <c r="BU61" s="36">
        <v>0</v>
      </c>
      <c r="BV61" s="36">
        <v>0</v>
      </c>
      <c r="BW61" s="36">
        <v>0</v>
      </c>
      <c r="BX61" s="36">
        <v>0</v>
      </c>
      <c r="BY61" s="36">
        <v>0</v>
      </c>
      <c r="BZ61" s="36">
        <v>0</v>
      </c>
      <c r="CA61" s="36">
        <v>0</v>
      </c>
      <c r="CB61" s="36">
        <v>0</v>
      </c>
      <c r="CC61" s="36">
        <v>0</v>
      </c>
      <c r="CD61" s="36">
        <v>0</v>
      </c>
      <c r="CE61" s="36">
        <v>0</v>
      </c>
      <c r="CF61" s="36">
        <v>0</v>
      </c>
      <c r="CG61" s="36">
        <v>0</v>
      </c>
      <c r="CH61" s="36">
        <v>0</v>
      </c>
      <c r="CI61" s="36">
        <v>0</v>
      </c>
      <c r="CJ61" s="36">
        <v>0</v>
      </c>
      <c r="CK61" s="36">
        <v>0</v>
      </c>
      <c r="CL61" s="36">
        <v>0</v>
      </c>
      <c r="CM61" s="36">
        <v>0</v>
      </c>
      <c r="CN61" s="36">
        <v>0</v>
      </c>
      <c r="CO61" s="36">
        <v>0</v>
      </c>
      <c r="CP61" s="36">
        <v>0</v>
      </c>
      <c r="CQ61" s="36">
        <v>0</v>
      </c>
      <c r="CR61" s="36">
        <v>0</v>
      </c>
      <c r="CS61" s="36">
        <v>0</v>
      </c>
      <c r="CT61" s="36">
        <v>0</v>
      </c>
      <c r="CU61" s="36">
        <v>0</v>
      </c>
      <c r="CV61" s="36">
        <v>0</v>
      </c>
      <c r="CW61" s="36">
        <v>0</v>
      </c>
      <c r="CX61" s="36">
        <v>0</v>
      </c>
      <c r="CY61" s="36">
        <v>0</v>
      </c>
      <c r="CZ61" s="36">
        <v>0</v>
      </c>
      <c r="DA61" s="36">
        <v>0</v>
      </c>
      <c r="DB61" s="36">
        <v>0</v>
      </c>
      <c r="DC61" s="36">
        <v>0</v>
      </c>
      <c r="DD61" s="36">
        <v>0</v>
      </c>
      <c r="DE61" s="36">
        <v>0</v>
      </c>
      <c r="DF61" s="36">
        <v>0</v>
      </c>
      <c r="DG61" s="36">
        <v>0</v>
      </c>
      <c r="DH61" s="36">
        <v>0</v>
      </c>
      <c r="DI61" s="36">
        <v>0</v>
      </c>
      <c r="DJ61" s="36">
        <v>0</v>
      </c>
      <c r="DK61" s="36">
        <v>0</v>
      </c>
      <c r="DL61" s="36">
        <v>0</v>
      </c>
      <c r="DM61" s="36">
        <v>0</v>
      </c>
      <c r="DN61" s="36">
        <v>0</v>
      </c>
      <c r="DO61" s="36">
        <v>0</v>
      </c>
      <c r="DP61" s="36">
        <v>0</v>
      </c>
      <c r="DQ61" s="36">
        <v>0</v>
      </c>
      <c r="DS61" s="52">
        <f t="shared" si="208"/>
        <v>0</v>
      </c>
      <c r="DT61" s="36">
        <f t="shared" si="231"/>
        <v>501187.39096865023</v>
      </c>
      <c r="DU61" s="36">
        <f t="shared" si="232"/>
        <v>127161.75744176318</v>
      </c>
      <c r="DV61" s="36">
        <f t="shared" si="233"/>
        <v>57507.954258338919</v>
      </c>
      <c r="DW61" s="36">
        <f t="shared" si="234"/>
        <v>38338.636172225953</v>
      </c>
      <c r="DX61" s="36">
        <f t="shared" si="235"/>
        <v>19169.318086112977</v>
      </c>
      <c r="DY61" s="36">
        <f t="shared" si="236"/>
        <v>0</v>
      </c>
      <c r="DZ61" s="36">
        <f t="shared" si="237"/>
        <v>0</v>
      </c>
      <c r="EA61" s="36">
        <f t="shared" si="238"/>
        <v>0</v>
      </c>
      <c r="EB61" s="36">
        <f t="shared" si="239"/>
        <v>0</v>
      </c>
      <c r="EC61" s="77">
        <f t="shared" si="240"/>
        <v>0</v>
      </c>
      <c r="ED61" s="36"/>
      <c r="EE61" s="57">
        <f t="shared" si="241"/>
        <v>743365.05692709121</v>
      </c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</row>
    <row r="62" spans="1:178" s="14" customFormat="1" ht="18.75" customHeight="1" x14ac:dyDescent="0.25">
      <c r="A62" s="30" t="s">
        <v>136</v>
      </c>
      <c r="B62" s="36">
        <v>0</v>
      </c>
      <c r="C62" s="36">
        <v>0</v>
      </c>
      <c r="D62" s="36">
        <v>0</v>
      </c>
      <c r="E62" s="36">
        <v>0</v>
      </c>
      <c r="F62" s="36">
        <v>0</v>
      </c>
      <c r="G62" s="36">
        <v>0</v>
      </c>
      <c r="H62" s="36">
        <v>0</v>
      </c>
      <c r="I62" s="36">
        <v>0</v>
      </c>
      <c r="J62" s="36">
        <v>0</v>
      </c>
      <c r="K62" s="36">
        <v>0</v>
      </c>
      <c r="L62" s="36">
        <v>0</v>
      </c>
      <c r="M62" s="36">
        <v>0</v>
      </c>
      <c r="N62" s="36">
        <v>0</v>
      </c>
      <c r="O62" s="36">
        <v>0</v>
      </c>
      <c r="P62" s="36">
        <v>0</v>
      </c>
      <c r="Q62" s="36">
        <v>0</v>
      </c>
      <c r="R62" s="36">
        <v>0</v>
      </c>
      <c r="S62" s="36">
        <v>0</v>
      </c>
      <c r="T62" s="36">
        <v>0</v>
      </c>
      <c r="U62" s="36">
        <v>0</v>
      </c>
      <c r="V62" s="36">
        <v>0</v>
      </c>
      <c r="W62" s="36">
        <v>0</v>
      </c>
      <c r="X62" s="36">
        <f>'Graduación Acreencias'!BH43</f>
        <v>0</v>
      </c>
      <c r="Y62" s="36">
        <v>0</v>
      </c>
      <c r="Z62" s="36">
        <f>'Graduación Acreencias'!BI43</f>
        <v>392385.62449999998</v>
      </c>
      <c r="AA62" s="36">
        <v>0</v>
      </c>
      <c r="AB62" s="36">
        <v>0</v>
      </c>
      <c r="AC62" s="36">
        <v>0</v>
      </c>
      <c r="AD62" s="36">
        <v>0</v>
      </c>
      <c r="AE62" s="36">
        <v>0</v>
      </c>
      <c r="AF62" s="36">
        <v>0</v>
      </c>
      <c r="AG62" s="36">
        <v>0</v>
      </c>
      <c r="AH62" s="36">
        <v>0</v>
      </c>
      <c r="AI62" s="36">
        <v>0</v>
      </c>
      <c r="AJ62" s="36">
        <v>0</v>
      </c>
      <c r="AK62" s="36">
        <v>0</v>
      </c>
      <c r="AL62" s="36">
        <f>'Graduación Acreencias'!BU43</f>
        <v>392385.62449999998</v>
      </c>
      <c r="AM62" s="36">
        <v>0</v>
      </c>
      <c r="AN62" s="36">
        <v>0</v>
      </c>
      <c r="AO62" s="36">
        <v>0</v>
      </c>
      <c r="AP62" s="36">
        <v>0</v>
      </c>
      <c r="AQ62" s="36">
        <v>0</v>
      </c>
      <c r="AR62" s="36">
        <v>0</v>
      </c>
      <c r="AS62" s="36">
        <v>0</v>
      </c>
      <c r="AT62" s="36">
        <v>0</v>
      </c>
      <c r="AU62" s="36">
        <v>0</v>
      </c>
      <c r="AV62" s="36">
        <v>0</v>
      </c>
      <c r="AW62" s="36">
        <v>0</v>
      </c>
      <c r="AX62" s="36">
        <f>'Graduación Acreencias'!CG43</f>
        <v>392385.62449999998</v>
      </c>
      <c r="AY62" s="36">
        <v>0</v>
      </c>
      <c r="AZ62" s="36">
        <v>0</v>
      </c>
      <c r="BA62" s="36">
        <v>0</v>
      </c>
      <c r="BB62" s="36">
        <v>0</v>
      </c>
      <c r="BC62" s="36">
        <v>0</v>
      </c>
      <c r="BD62" s="36">
        <v>0</v>
      </c>
      <c r="BE62" s="36">
        <v>0</v>
      </c>
      <c r="BF62" s="36">
        <v>0</v>
      </c>
      <c r="BG62" s="36">
        <v>0</v>
      </c>
      <c r="BH62" s="36">
        <v>0</v>
      </c>
      <c r="BI62" s="36">
        <v>0</v>
      </c>
      <c r="BJ62" s="36">
        <f>'Graduación Acreencias'!CS43</f>
        <v>392385.62449999998</v>
      </c>
      <c r="BK62" s="36">
        <v>0</v>
      </c>
      <c r="BL62" s="36">
        <v>0</v>
      </c>
      <c r="BM62" s="36">
        <v>0</v>
      </c>
      <c r="BN62" s="36">
        <v>0</v>
      </c>
      <c r="BO62" s="36">
        <v>0</v>
      </c>
      <c r="BP62" s="36">
        <v>0</v>
      </c>
      <c r="BQ62" s="36">
        <v>0</v>
      </c>
      <c r="BR62" s="36">
        <v>0</v>
      </c>
      <c r="BS62" s="36">
        <v>0</v>
      </c>
      <c r="BT62" s="36">
        <v>0</v>
      </c>
      <c r="BU62" s="36">
        <v>0</v>
      </c>
      <c r="BV62" s="36">
        <v>0</v>
      </c>
      <c r="BW62" s="36">
        <v>0</v>
      </c>
      <c r="BX62" s="36">
        <v>0</v>
      </c>
      <c r="BY62" s="36">
        <v>0</v>
      </c>
      <c r="BZ62" s="36">
        <v>0</v>
      </c>
      <c r="CA62" s="36">
        <v>0</v>
      </c>
      <c r="CB62" s="36">
        <v>0</v>
      </c>
      <c r="CC62" s="36">
        <v>0</v>
      </c>
      <c r="CD62" s="36">
        <v>0</v>
      </c>
      <c r="CE62" s="36">
        <v>0</v>
      </c>
      <c r="CF62" s="36">
        <v>0</v>
      </c>
      <c r="CG62" s="36">
        <v>0</v>
      </c>
      <c r="CH62" s="36">
        <v>0</v>
      </c>
      <c r="CI62" s="36">
        <v>0</v>
      </c>
      <c r="CJ62" s="36">
        <v>0</v>
      </c>
      <c r="CK62" s="36">
        <v>0</v>
      </c>
      <c r="CL62" s="36">
        <v>0</v>
      </c>
      <c r="CM62" s="36">
        <v>0</v>
      </c>
      <c r="CN62" s="36">
        <v>0</v>
      </c>
      <c r="CO62" s="36">
        <v>0</v>
      </c>
      <c r="CP62" s="36">
        <v>0</v>
      </c>
      <c r="CQ62" s="36">
        <v>0</v>
      </c>
      <c r="CR62" s="36">
        <v>0</v>
      </c>
      <c r="CS62" s="36">
        <v>0</v>
      </c>
      <c r="CT62" s="36">
        <v>0</v>
      </c>
      <c r="CU62" s="36">
        <v>0</v>
      </c>
      <c r="CV62" s="36">
        <v>0</v>
      </c>
      <c r="CW62" s="36">
        <v>0</v>
      </c>
      <c r="CX62" s="36">
        <v>0</v>
      </c>
      <c r="CY62" s="36">
        <v>0</v>
      </c>
      <c r="CZ62" s="36">
        <v>0</v>
      </c>
      <c r="DA62" s="36">
        <v>0</v>
      </c>
      <c r="DB62" s="36">
        <v>0</v>
      </c>
      <c r="DC62" s="36">
        <v>0</v>
      </c>
      <c r="DD62" s="36">
        <v>0</v>
      </c>
      <c r="DE62" s="36">
        <v>0</v>
      </c>
      <c r="DF62" s="36">
        <v>0</v>
      </c>
      <c r="DG62" s="36">
        <v>0</v>
      </c>
      <c r="DH62" s="36">
        <v>0</v>
      </c>
      <c r="DI62" s="36">
        <v>0</v>
      </c>
      <c r="DJ62" s="36">
        <v>0</v>
      </c>
      <c r="DK62" s="36">
        <v>0</v>
      </c>
      <c r="DL62" s="36">
        <v>0</v>
      </c>
      <c r="DM62" s="36">
        <v>0</v>
      </c>
      <c r="DN62" s="36">
        <v>0</v>
      </c>
      <c r="DO62" s="36">
        <v>0</v>
      </c>
      <c r="DP62" s="36">
        <v>0</v>
      </c>
      <c r="DQ62" s="36">
        <v>0</v>
      </c>
      <c r="DS62" s="52">
        <f t="shared" si="208"/>
        <v>0</v>
      </c>
      <c r="DT62" s="36">
        <f t="shared" si="231"/>
        <v>0</v>
      </c>
      <c r="DU62" s="36">
        <f t="shared" si="232"/>
        <v>392385.62449999998</v>
      </c>
      <c r="DV62" s="36">
        <f t="shared" si="233"/>
        <v>392385.62449999998</v>
      </c>
      <c r="DW62" s="36">
        <f t="shared" si="234"/>
        <v>392385.62449999998</v>
      </c>
      <c r="DX62" s="36">
        <f t="shared" si="235"/>
        <v>392385.62449999998</v>
      </c>
      <c r="DY62" s="36">
        <f t="shared" si="236"/>
        <v>0</v>
      </c>
      <c r="DZ62" s="36">
        <f t="shared" si="237"/>
        <v>0</v>
      </c>
      <c r="EA62" s="36">
        <f t="shared" si="238"/>
        <v>0</v>
      </c>
      <c r="EB62" s="36">
        <f t="shared" si="239"/>
        <v>0</v>
      </c>
      <c r="EC62" s="77">
        <f t="shared" si="240"/>
        <v>0</v>
      </c>
      <c r="ED62" s="36"/>
      <c r="EE62" s="57">
        <f t="shared" si="241"/>
        <v>1569542.4979999999</v>
      </c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</row>
    <row r="63" spans="1:178" s="14" customFormat="1" ht="18.75" customHeight="1" x14ac:dyDescent="0.25">
      <c r="A63" s="30" t="s">
        <v>127</v>
      </c>
      <c r="B63" s="36">
        <v>0</v>
      </c>
      <c r="C63" s="36">
        <v>0</v>
      </c>
      <c r="D63" s="36">
        <v>0</v>
      </c>
      <c r="E63" s="36">
        <v>0</v>
      </c>
      <c r="F63" s="36">
        <v>0</v>
      </c>
      <c r="G63" s="36">
        <v>0</v>
      </c>
      <c r="H63" s="36">
        <v>0</v>
      </c>
      <c r="I63" s="36">
        <v>0</v>
      </c>
      <c r="J63" s="36">
        <v>0</v>
      </c>
      <c r="K63" s="36"/>
      <c r="L63" s="36">
        <v>0</v>
      </c>
      <c r="M63" s="36">
        <v>0</v>
      </c>
      <c r="N63" s="36">
        <f>SUM('Graduación Acreencias'!C48:AW48)</f>
        <v>97845.932230859369</v>
      </c>
      <c r="O63" s="36">
        <v>0</v>
      </c>
      <c r="P63" s="36">
        <v>0</v>
      </c>
      <c r="Q63" s="36">
        <v>0</v>
      </c>
      <c r="R63" s="36">
        <v>0</v>
      </c>
      <c r="S63" s="36">
        <v>0</v>
      </c>
      <c r="T63" s="36">
        <v>0</v>
      </c>
      <c r="U63" s="36">
        <v>0</v>
      </c>
      <c r="V63" s="36">
        <v>0</v>
      </c>
      <c r="W63" s="36">
        <v>0</v>
      </c>
      <c r="X63" s="36">
        <f>'Graduación Acreencias'!BH48</f>
        <v>0</v>
      </c>
      <c r="Y63" s="36">
        <v>0</v>
      </c>
      <c r="Z63" s="36">
        <f>SUM('Graduación Acreencias'!AX48:BI48)</f>
        <v>14490.693886712708</v>
      </c>
      <c r="AA63" s="36">
        <v>0</v>
      </c>
      <c r="AB63" s="36">
        <v>0</v>
      </c>
      <c r="AC63" s="36">
        <v>0</v>
      </c>
      <c r="AD63" s="36">
        <v>0</v>
      </c>
      <c r="AE63" s="36">
        <v>0</v>
      </c>
      <c r="AF63" s="36">
        <v>0</v>
      </c>
      <c r="AG63" s="36">
        <v>0</v>
      </c>
      <c r="AH63" s="36">
        <v>0</v>
      </c>
      <c r="AI63" s="36">
        <v>0</v>
      </c>
      <c r="AJ63" s="36">
        <v>0</v>
      </c>
      <c r="AK63" s="36">
        <v>0</v>
      </c>
      <c r="AL63" s="36">
        <f>SUM('Graduación Acreencias'!BJ48:BU48)</f>
        <v>14490.693886712708</v>
      </c>
      <c r="AM63" s="36">
        <v>0</v>
      </c>
      <c r="AN63" s="36">
        <v>0</v>
      </c>
      <c r="AO63" s="36">
        <v>0</v>
      </c>
      <c r="AP63" s="36">
        <v>0</v>
      </c>
      <c r="AQ63" s="36">
        <v>0</v>
      </c>
      <c r="AR63" s="36">
        <v>0</v>
      </c>
      <c r="AS63" s="36">
        <v>0</v>
      </c>
      <c r="AT63" s="36">
        <v>0</v>
      </c>
      <c r="AU63" s="36">
        <v>0</v>
      </c>
      <c r="AV63" s="36">
        <v>0</v>
      </c>
      <c r="AW63" s="36">
        <v>0</v>
      </c>
      <c r="AX63" s="36">
        <f>SUM('Graduación Acreencias'!BV48:CG48)</f>
        <v>14490.693886712708</v>
      </c>
      <c r="AY63" s="36">
        <v>0</v>
      </c>
      <c r="AZ63" s="36">
        <v>0</v>
      </c>
      <c r="BA63" s="36">
        <v>0</v>
      </c>
      <c r="BB63" s="36">
        <v>0</v>
      </c>
      <c r="BC63" s="36">
        <v>0</v>
      </c>
      <c r="BD63" s="36">
        <v>0</v>
      </c>
      <c r="BE63" s="36">
        <v>0</v>
      </c>
      <c r="BF63" s="36">
        <v>0</v>
      </c>
      <c r="BG63" s="36">
        <v>0</v>
      </c>
      <c r="BH63" s="36">
        <v>0</v>
      </c>
      <c r="BI63" s="36">
        <v>0</v>
      </c>
      <c r="BJ63" s="36">
        <f>SUM('Graduación Acreencias'!CH48:CS48)</f>
        <v>24231.660332780695</v>
      </c>
      <c r="BK63" s="36">
        <v>0</v>
      </c>
      <c r="BL63" s="36">
        <v>0</v>
      </c>
      <c r="BM63" s="36">
        <v>0</v>
      </c>
      <c r="BN63" s="36">
        <v>0</v>
      </c>
      <c r="BO63" s="36">
        <v>0</v>
      </c>
      <c r="BP63" s="36">
        <v>0</v>
      </c>
      <c r="BQ63" s="36">
        <v>0</v>
      </c>
      <c r="BR63" s="36">
        <v>0</v>
      </c>
      <c r="BS63" s="36">
        <v>0</v>
      </c>
      <c r="BT63" s="36">
        <v>0</v>
      </c>
      <c r="BU63" s="36">
        <v>0</v>
      </c>
      <c r="BV63" s="36">
        <f>SUM('Graduación Acreencias'!CT48:DE48)</f>
        <v>7305.7248345509906</v>
      </c>
      <c r="BW63" s="36">
        <v>0</v>
      </c>
      <c r="BX63" s="36">
        <v>0</v>
      </c>
      <c r="BY63" s="36">
        <v>0</v>
      </c>
      <c r="BZ63" s="36">
        <v>0</v>
      </c>
      <c r="CA63" s="36">
        <v>0</v>
      </c>
      <c r="CB63" s="36">
        <v>0</v>
      </c>
      <c r="CC63" s="36">
        <v>0</v>
      </c>
      <c r="CD63" s="36">
        <v>0</v>
      </c>
      <c r="CE63" s="36">
        <v>0</v>
      </c>
      <c r="CF63" s="36">
        <v>0</v>
      </c>
      <c r="CG63" s="36">
        <v>0</v>
      </c>
      <c r="CH63" s="36">
        <v>0</v>
      </c>
      <c r="CI63" s="36">
        <v>0</v>
      </c>
      <c r="CJ63" s="36">
        <v>0</v>
      </c>
      <c r="CK63" s="36">
        <v>0</v>
      </c>
      <c r="CL63" s="36">
        <v>0</v>
      </c>
      <c r="CM63" s="36">
        <v>0</v>
      </c>
      <c r="CN63" s="36">
        <v>0</v>
      </c>
      <c r="CO63" s="36">
        <v>0</v>
      </c>
      <c r="CP63" s="36">
        <v>0</v>
      </c>
      <c r="CQ63" s="36">
        <v>0</v>
      </c>
      <c r="CR63" s="36">
        <v>0</v>
      </c>
      <c r="CS63" s="36">
        <v>0</v>
      </c>
      <c r="CT63" s="36">
        <v>0</v>
      </c>
      <c r="CU63" s="36">
        <v>0</v>
      </c>
      <c r="CV63" s="36">
        <v>0</v>
      </c>
      <c r="CW63" s="36">
        <v>0</v>
      </c>
      <c r="CX63" s="36">
        <v>0</v>
      </c>
      <c r="CY63" s="36">
        <v>0</v>
      </c>
      <c r="CZ63" s="36">
        <v>0</v>
      </c>
      <c r="DA63" s="36">
        <v>0</v>
      </c>
      <c r="DB63" s="36">
        <v>0</v>
      </c>
      <c r="DC63" s="36">
        <v>0</v>
      </c>
      <c r="DD63" s="36">
        <v>0</v>
      </c>
      <c r="DE63" s="36">
        <v>0</v>
      </c>
      <c r="DF63" s="36">
        <v>0</v>
      </c>
      <c r="DG63" s="36">
        <v>0</v>
      </c>
      <c r="DH63" s="36">
        <v>0</v>
      </c>
      <c r="DI63" s="36">
        <v>0</v>
      </c>
      <c r="DJ63" s="36">
        <v>0</v>
      </c>
      <c r="DK63" s="36">
        <v>0</v>
      </c>
      <c r="DL63" s="36">
        <v>0</v>
      </c>
      <c r="DM63" s="36">
        <v>0</v>
      </c>
      <c r="DN63" s="36">
        <v>0</v>
      </c>
      <c r="DO63" s="36">
        <v>0</v>
      </c>
      <c r="DP63" s="36">
        <v>0</v>
      </c>
      <c r="DQ63" s="36">
        <v>0</v>
      </c>
      <c r="DS63" s="52">
        <f t="shared" si="208"/>
        <v>0</v>
      </c>
      <c r="DT63" s="36">
        <f t="shared" si="231"/>
        <v>97845.932230859369</v>
      </c>
      <c r="DU63" s="36">
        <f t="shared" si="232"/>
        <v>14490.693886712708</v>
      </c>
      <c r="DV63" s="36">
        <f t="shared" si="233"/>
        <v>14490.693886712708</v>
      </c>
      <c r="DW63" s="36">
        <f t="shared" si="234"/>
        <v>14490.693886712708</v>
      </c>
      <c r="DX63" s="36">
        <f t="shared" si="235"/>
        <v>24231.660332780695</v>
      </c>
      <c r="DY63" s="36">
        <f t="shared" si="236"/>
        <v>7305.7248345509906</v>
      </c>
      <c r="DZ63" s="36">
        <f t="shared" si="237"/>
        <v>0</v>
      </c>
      <c r="EA63" s="36">
        <f t="shared" si="238"/>
        <v>0</v>
      </c>
      <c r="EB63" s="36">
        <f t="shared" si="239"/>
        <v>0</v>
      </c>
      <c r="EC63" s="77">
        <f t="shared" si="240"/>
        <v>0</v>
      </c>
      <c r="ED63" s="36"/>
      <c r="EE63" s="57">
        <f t="shared" si="241"/>
        <v>172855.39905832917</v>
      </c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</row>
    <row r="64" spans="1:178" s="14" customFormat="1" ht="18.75" customHeight="1" x14ac:dyDescent="0.25">
      <c r="A64" s="30" t="s">
        <v>128</v>
      </c>
      <c r="B64" s="36">
        <v>0</v>
      </c>
      <c r="C64" s="36">
        <v>0</v>
      </c>
      <c r="D64" s="36">
        <v>0</v>
      </c>
      <c r="E64" s="36">
        <v>0</v>
      </c>
      <c r="F64" s="36">
        <v>0</v>
      </c>
      <c r="G64" s="36">
        <v>0</v>
      </c>
      <c r="H64" s="36">
        <v>0</v>
      </c>
      <c r="I64" s="36">
        <v>0</v>
      </c>
      <c r="J64" s="36">
        <v>0</v>
      </c>
      <c r="K64" s="36">
        <v>0</v>
      </c>
      <c r="L64" s="36">
        <v>0</v>
      </c>
      <c r="M64" s="36">
        <v>0</v>
      </c>
      <c r="N64" s="36">
        <v>0</v>
      </c>
      <c r="O64" s="36">
        <v>0</v>
      </c>
      <c r="P64" s="36">
        <v>0</v>
      </c>
      <c r="Q64" s="36">
        <v>0</v>
      </c>
      <c r="R64" s="36">
        <v>0</v>
      </c>
      <c r="S64" s="36">
        <v>0</v>
      </c>
      <c r="T64" s="36">
        <v>0</v>
      </c>
      <c r="U64" s="36">
        <v>0</v>
      </c>
      <c r="V64" s="36">
        <v>0</v>
      </c>
      <c r="W64" s="36">
        <v>0</v>
      </c>
      <c r="X64" s="36">
        <f>'Graduación Acreencias'!BH49</f>
        <v>0</v>
      </c>
      <c r="Y64" s="36"/>
      <c r="Z64" s="36">
        <v>0</v>
      </c>
      <c r="AA64" s="36">
        <v>0</v>
      </c>
      <c r="AB64" s="36">
        <v>0</v>
      </c>
      <c r="AC64" s="36">
        <v>0</v>
      </c>
      <c r="AD64" s="36">
        <v>0</v>
      </c>
      <c r="AE64" s="36">
        <v>0</v>
      </c>
      <c r="AF64" s="36">
        <v>0</v>
      </c>
      <c r="AG64" s="36">
        <v>0</v>
      </c>
      <c r="AH64" s="36">
        <v>0</v>
      </c>
      <c r="AI64" s="36">
        <v>0</v>
      </c>
      <c r="AJ64" s="36">
        <v>0</v>
      </c>
      <c r="AK64" s="36">
        <v>0</v>
      </c>
      <c r="AL64" s="36">
        <v>0</v>
      </c>
      <c r="AM64" s="36">
        <v>0</v>
      </c>
      <c r="AN64" s="36">
        <v>0</v>
      </c>
      <c r="AO64" s="36">
        <v>0</v>
      </c>
      <c r="AP64" s="36">
        <v>0</v>
      </c>
      <c r="AQ64" s="36">
        <v>0</v>
      </c>
      <c r="AR64" s="36">
        <v>0</v>
      </c>
      <c r="AS64" s="36">
        <v>0</v>
      </c>
      <c r="AT64" s="36">
        <v>0</v>
      </c>
      <c r="AU64" s="36">
        <v>0</v>
      </c>
      <c r="AV64" s="36">
        <v>0</v>
      </c>
      <c r="AW64" s="36">
        <v>0</v>
      </c>
      <c r="AX64" s="36">
        <v>0</v>
      </c>
      <c r="AY64" s="36">
        <v>0</v>
      </c>
      <c r="AZ64" s="36">
        <v>0</v>
      </c>
      <c r="BA64" s="36">
        <v>0</v>
      </c>
      <c r="BB64" s="36">
        <v>0</v>
      </c>
      <c r="BC64" s="36">
        <v>0</v>
      </c>
      <c r="BD64" s="36">
        <v>0</v>
      </c>
      <c r="BE64" s="36">
        <v>0</v>
      </c>
      <c r="BF64" s="36">
        <v>0</v>
      </c>
      <c r="BG64" s="36">
        <v>0</v>
      </c>
      <c r="BH64" s="36">
        <v>0</v>
      </c>
      <c r="BI64" s="36">
        <v>0</v>
      </c>
      <c r="BJ64" s="36">
        <f>'Graduación Acreencias'!CS49</f>
        <v>149544.2555</v>
      </c>
      <c r="BK64" s="36">
        <v>0</v>
      </c>
      <c r="BL64" s="36">
        <v>0</v>
      </c>
      <c r="BM64" s="36">
        <v>0</v>
      </c>
      <c r="BN64" s="36">
        <v>0</v>
      </c>
      <c r="BO64" s="36">
        <v>0</v>
      </c>
      <c r="BP64" s="36">
        <v>0</v>
      </c>
      <c r="BQ64" s="36">
        <v>0</v>
      </c>
      <c r="BR64" s="36">
        <v>0</v>
      </c>
      <c r="BS64" s="36">
        <v>0</v>
      </c>
      <c r="BT64" s="36">
        <v>0</v>
      </c>
      <c r="BU64" s="36">
        <v>0</v>
      </c>
      <c r="BV64" s="36">
        <f>'Graduación Acreencias'!DE49</f>
        <v>149544.2555</v>
      </c>
      <c r="BW64" s="36">
        <v>0</v>
      </c>
      <c r="BX64" s="36">
        <v>0</v>
      </c>
      <c r="BY64" s="36">
        <v>0</v>
      </c>
      <c r="BZ64" s="36">
        <v>0</v>
      </c>
      <c r="CA64" s="36">
        <v>0</v>
      </c>
      <c r="CB64" s="36">
        <v>0</v>
      </c>
      <c r="CC64" s="36">
        <v>0</v>
      </c>
      <c r="CD64" s="36">
        <v>0</v>
      </c>
      <c r="CE64" s="36">
        <v>0</v>
      </c>
      <c r="CF64" s="36">
        <v>0</v>
      </c>
      <c r="CG64" s="36">
        <v>0</v>
      </c>
      <c r="CH64" s="36">
        <v>0</v>
      </c>
      <c r="CI64" s="36">
        <v>0</v>
      </c>
      <c r="CJ64" s="36">
        <v>0</v>
      </c>
      <c r="CK64" s="36">
        <v>0</v>
      </c>
      <c r="CL64" s="36">
        <v>0</v>
      </c>
      <c r="CM64" s="36">
        <v>0</v>
      </c>
      <c r="CN64" s="36">
        <v>0</v>
      </c>
      <c r="CO64" s="36">
        <v>0</v>
      </c>
      <c r="CP64" s="36">
        <v>0</v>
      </c>
      <c r="CQ64" s="36">
        <v>0</v>
      </c>
      <c r="CR64" s="36">
        <v>0</v>
      </c>
      <c r="CS64" s="36">
        <v>0</v>
      </c>
      <c r="CT64" s="36">
        <v>0</v>
      </c>
      <c r="CU64" s="36">
        <v>0</v>
      </c>
      <c r="CV64" s="36">
        <v>0</v>
      </c>
      <c r="CW64" s="36">
        <v>0</v>
      </c>
      <c r="CX64" s="36">
        <v>0</v>
      </c>
      <c r="CY64" s="36">
        <v>0</v>
      </c>
      <c r="CZ64" s="36">
        <v>0</v>
      </c>
      <c r="DA64" s="36">
        <v>0</v>
      </c>
      <c r="DB64" s="36">
        <v>0</v>
      </c>
      <c r="DC64" s="36">
        <v>0</v>
      </c>
      <c r="DD64" s="36">
        <v>0</v>
      </c>
      <c r="DE64" s="36">
        <v>0</v>
      </c>
      <c r="DF64" s="36">
        <v>0</v>
      </c>
      <c r="DG64" s="36">
        <v>0</v>
      </c>
      <c r="DH64" s="36">
        <v>0</v>
      </c>
      <c r="DI64" s="36">
        <v>0</v>
      </c>
      <c r="DJ64" s="36">
        <v>0</v>
      </c>
      <c r="DK64" s="36">
        <v>0</v>
      </c>
      <c r="DL64" s="36">
        <v>0</v>
      </c>
      <c r="DM64" s="36">
        <v>0</v>
      </c>
      <c r="DN64" s="36">
        <v>0</v>
      </c>
      <c r="DO64" s="36">
        <v>0</v>
      </c>
      <c r="DP64" s="36">
        <v>0</v>
      </c>
      <c r="DQ64" s="36">
        <v>0</v>
      </c>
      <c r="DS64" s="52">
        <f t="shared" si="208"/>
        <v>0</v>
      </c>
      <c r="DT64" s="36">
        <f t="shared" si="231"/>
        <v>0</v>
      </c>
      <c r="DU64" s="36">
        <f t="shared" si="232"/>
        <v>0</v>
      </c>
      <c r="DV64" s="36">
        <f t="shared" si="233"/>
        <v>0</v>
      </c>
      <c r="DW64" s="36">
        <f t="shared" si="234"/>
        <v>0</v>
      </c>
      <c r="DX64" s="36">
        <f t="shared" si="235"/>
        <v>149544.2555</v>
      </c>
      <c r="DY64" s="36">
        <f t="shared" si="236"/>
        <v>149544.2555</v>
      </c>
      <c r="DZ64" s="36">
        <f t="shared" si="237"/>
        <v>0</v>
      </c>
      <c r="EA64" s="36">
        <f t="shared" si="238"/>
        <v>0</v>
      </c>
      <c r="EB64" s="36">
        <f t="shared" si="239"/>
        <v>0</v>
      </c>
      <c r="EC64" s="77">
        <f t="shared" si="240"/>
        <v>0</v>
      </c>
      <c r="ED64" s="36"/>
      <c r="EE64" s="57">
        <f t="shared" si="241"/>
        <v>299088.511</v>
      </c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</row>
    <row r="65" spans="1:178" s="14" customFormat="1" ht="18.75" customHeight="1" x14ac:dyDescent="0.25">
      <c r="A65" s="30" t="s">
        <v>129</v>
      </c>
      <c r="B65" s="36">
        <v>0</v>
      </c>
      <c r="C65" s="36">
        <v>0</v>
      </c>
      <c r="D65" s="36">
        <v>0</v>
      </c>
      <c r="E65" s="36">
        <v>0</v>
      </c>
      <c r="F65" s="36">
        <v>0</v>
      </c>
      <c r="G65" s="36">
        <v>0</v>
      </c>
      <c r="H65" s="36">
        <v>0</v>
      </c>
      <c r="I65" s="36">
        <v>0</v>
      </c>
      <c r="J65" s="36">
        <v>0</v>
      </c>
      <c r="K65" s="36"/>
      <c r="L65" s="36">
        <v>0</v>
      </c>
      <c r="M65" s="36">
        <v>0</v>
      </c>
      <c r="N65" s="36">
        <f>SUM('Graduación Acreencias'!C54:AW54)</f>
        <v>595349.58659239823</v>
      </c>
      <c r="O65" s="36">
        <v>0</v>
      </c>
      <c r="P65" s="36">
        <v>0</v>
      </c>
      <c r="Q65" s="36">
        <v>0</v>
      </c>
      <c r="R65" s="36">
        <v>0</v>
      </c>
      <c r="S65" s="36">
        <v>0</v>
      </c>
      <c r="T65" s="36">
        <v>0</v>
      </c>
      <c r="U65" s="36">
        <v>0</v>
      </c>
      <c r="V65" s="36">
        <v>0</v>
      </c>
      <c r="W65" s="36">
        <v>0</v>
      </c>
      <c r="X65" s="36">
        <f>'Graduación Acreencias'!BH54</f>
        <v>0</v>
      </c>
      <c r="Y65" s="36">
        <v>0</v>
      </c>
      <c r="Z65" s="36">
        <f>SUM('Graduación Acreencias'!AX54:BI54)</f>
        <v>90330.507666902311</v>
      </c>
      <c r="AA65" s="36">
        <v>0</v>
      </c>
      <c r="AB65" s="36">
        <v>0</v>
      </c>
      <c r="AC65" s="36">
        <v>0</v>
      </c>
      <c r="AD65" s="36">
        <v>0</v>
      </c>
      <c r="AE65" s="36">
        <v>0</v>
      </c>
      <c r="AF65" s="36">
        <v>0</v>
      </c>
      <c r="AG65" s="36">
        <v>0</v>
      </c>
      <c r="AH65" s="36">
        <v>0</v>
      </c>
      <c r="AI65" s="36">
        <v>0</v>
      </c>
      <c r="AJ65" s="36">
        <v>0</v>
      </c>
      <c r="AK65" s="36">
        <v>0</v>
      </c>
      <c r="AL65" s="36">
        <f>SUM('Graduación Acreencias'!BJ54:BU54)</f>
        <v>90330.507666902311</v>
      </c>
      <c r="AM65" s="36">
        <v>0</v>
      </c>
      <c r="AN65" s="36">
        <v>0</v>
      </c>
      <c r="AO65" s="36">
        <v>0</v>
      </c>
      <c r="AP65" s="36">
        <v>0</v>
      </c>
      <c r="AQ65" s="36">
        <v>0</v>
      </c>
      <c r="AR65" s="36">
        <v>0</v>
      </c>
      <c r="AS65" s="36">
        <v>0</v>
      </c>
      <c r="AT65" s="36">
        <v>0</v>
      </c>
      <c r="AU65" s="36">
        <v>0</v>
      </c>
      <c r="AV65" s="36">
        <v>0</v>
      </c>
      <c r="AW65" s="36">
        <v>0</v>
      </c>
      <c r="AX65" s="36">
        <f>SUM('Graduación Acreencias'!BV54:CG54)</f>
        <v>90330.507666902311</v>
      </c>
      <c r="AY65" s="36">
        <v>0</v>
      </c>
      <c r="AZ65" s="36">
        <v>0</v>
      </c>
      <c r="BA65" s="36">
        <v>0</v>
      </c>
      <c r="BB65" s="36">
        <v>0</v>
      </c>
      <c r="BC65" s="36">
        <v>0</v>
      </c>
      <c r="BD65" s="36">
        <v>0</v>
      </c>
      <c r="BE65" s="36">
        <v>0</v>
      </c>
      <c r="BF65" s="36">
        <v>0</v>
      </c>
      <c r="BG65" s="36">
        <v>0</v>
      </c>
      <c r="BH65" s="36">
        <v>0</v>
      </c>
      <c r="BI65" s="36">
        <v>0</v>
      </c>
      <c r="BJ65" s="36">
        <f>SUM('Graduación Acreencias'!CH54:CS54)</f>
        <v>90330.507666902311</v>
      </c>
      <c r="BK65" s="36">
        <v>0</v>
      </c>
      <c r="BL65" s="36">
        <v>0</v>
      </c>
      <c r="BM65" s="36">
        <v>0</v>
      </c>
      <c r="BN65" s="36">
        <v>0</v>
      </c>
      <c r="BO65" s="36">
        <v>0</v>
      </c>
      <c r="BP65" s="36">
        <v>0</v>
      </c>
      <c r="BQ65" s="36">
        <v>0</v>
      </c>
      <c r="BR65" s="36">
        <v>0</v>
      </c>
      <c r="BS65" s="36">
        <v>0</v>
      </c>
      <c r="BT65" s="36">
        <v>0</v>
      </c>
      <c r="BU65" s="36">
        <v>0</v>
      </c>
      <c r="BV65" s="36">
        <f>SUM('Graduación Acreencias'!CT54:DE54)</f>
        <v>151052.68226520886</v>
      </c>
      <c r="BW65" s="36">
        <v>0</v>
      </c>
      <c r="BX65" s="36">
        <v>0</v>
      </c>
      <c r="BY65" s="36">
        <v>0</v>
      </c>
      <c r="BZ65" s="36">
        <v>0</v>
      </c>
      <c r="CA65" s="36">
        <v>0</v>
      </c>
      <c r="CB65" s="36">
        <v>0</v>
      </c>
      <c r="CC65" s="36">
        <v>0</v>
      </c>
      <c r="CD65" s="36">
        <v>0</v>
      </c>
      <c r="CE65" s="36">
        <v>0</v>
      </c>
      <c r="CF65" s="36">
        <v>0</v>
      </c>
      <c r="CG65" s="36">
        <v>0</v>
      </c>
      <c r="CH65" s="36">
        <f>SUM('Graduación Acreencias'!DF54:DQ54)</f>
        <v>72866.609517967852</v>
      </c>
      <c r="CI65" s="36">
        <v>0</v>
      </c>
      <c r="CJ65" s="36">
        <v>0</v>
      </c>
      <c r="CK65" s="36">
        <v>0</v>
      </c>
      <c r="CL65" s="36">
        <v>0</v>
      </c>
      <c r="CM65" s="36">
        <v>0</v>
      </c>
      <c r="CN65" s="36">
        <v>0</v>
      </c>
      <c r="CO65" s="36">
        <v>0</v>
      </c>
      <c r="CP65" s="36">
        <v>0</v>
      </c>
      <c r="CQ65" s="36">
        <v>0</v>
      </c>
      <c r="CR65" s="36">
        <v>0</v>
      </c>
      <c r="CS65" s="36">
        <v>0</v>
      </c>
      <c r="CT65" s="36">
        <f>SUM('Graduación Acreencias'!DR54:EC54)</f>
        <v>54649.957138475904</v>
      </c>
      <c r="CU65" s="36">
        <v>0</v>
      </c>
      <c r="CV65" s="36">
        <v>0</v>
      </c>
      <c r="CW65" s="36">
        <v>0</v>
      </c>
      <c r="CX65" s="36">
        <v>0</v>
      </c>
      <c r="CY65" s="36">
        <v>0</v>
      </c>
      <c r="CZ65" s="36">
        <v>0</v>
      </c>
      <c r="DA65" s="36">
        <v>0</v>
      </c>
      <c r="DB65" s="36">
        <v>0</v>
      </c>
      <c r="DC65" s="36">
        <v>0</v>
      </c>
      <c r="DD65" s="36">
        <v>0</v>
      </c>
      <c r="DE65" s="36">
        <v>0</v>
      </c>
      <c r="DF65" s="36">
        <f>SUM('Graduación Acreencias'!ED54:EO54)</f>
        <v>36433.304758983941</v>
      </c>
      <c r="DG65" s="36">
        <v>0</v>
      </c>
      <c r="DH65" s="36">
        <v>0</v>
      </c>
      <c r="DI65" s="36">
        <v>0</v>
      </c>
      <c r="DJ65" s="36">
        <v>0</v>
      </c>
      <c r="DK65" s="36">
        <v>0</v>
      </c>
      <c r="DL65" s="36">
        <v>0</v>
      </c>
      <c r="DM65" s="36">
        <v>0</v>
      </c>
      <c r="DN65" s="36">
        <v>0</v>
      </c>
      <c r="DO65" s="36">
        <v>0</v>
      </c>
      <c r="DP65" s="36">
        <v>0</v>
      </c>
      <c r="DQ65" s="36">
        <f>SUM('Graduación Acreencias'!EP54:FA54)</f>
        <v>18216.65237949197</v>
      </c>
      <c r="DS65" s="52">
        <f t="shared" si="208"/>
        <v>0</v>
      </c>
      <c r="DT65" s="36">
        <f t="shared" si="231"/>
        <v>595349.58659239823</v>
      </c>
      <c r="DU65" s="36">
        <f t="shared" si="232"/>
        <v>90330.507666902311</v>
      </c>
      <c r="DV65" s="36">
        <f t="shared" si="233"/>
        <v>90330.507666902311</v>
      </c>
      <c r="DW65" s="36">
        <f t="shared" si="234"/>
        <v>90330.507666902311</v>
      </c>
      <c r="DX65" s="36">
        <f t="shared" si="235"/>
        <v>90330.507666902311</v>
      </c>
      <c r="DY65" s="36">
        <f t="shared" si="236"/>
        <v>151052.68226520886</v>
      </c>
      <c r="DZ65" s="36">
        <f t="shared" si="237"/>
        <v>72866.609517967852</v>
      </c>
      <c r="EA65" s="36">
        <f t="shared" si="238"/>
        <v>54649.957138475904</v>
      </c>
      <c r="EB65" s="36">
        <f t="shared" si="239"/>
        <v>36433.304758983941</v>
      </c>
      <c r="EC65" s="77">
        <f t="shared" si="240"/>
        <v>18216.65237949197</v>
      </c>
      <c r="ED65" s="36"/>
      <c r="EE65" s="57">
        <f t="shared" si="241"/>
        <v>1289890.8233201359</v>
      </c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</row>
    <row r="66" spans="1:178" s="2" customFormat="1" ht="18.75" customHeight="1" thickBot="1" x14ac:dyDescent="0.3">
      <c r="A66" s="30" t="s">
        <v>130</v>
      </c>
      <c r="B66" s="36">
        <v>0</v>
      </c>
      <c r="C66" s="36">
        <v>0</v>
      </c>
      <c r="D66" s="36">
        <v>0</v>
      </c>
      <c r="E66" s="36">
        <v>0</v>
      </c>
      <c r="F66" s="36">
        <v>0</v>
      </c>
      <c r="G66" s="36">
        <v>0</v>
      </c>
      <c r="H66" s="36">
        <v>0</v>
      </c>
      <c r="I66" s="36">
        <v>0</v>
      </c>
      <c r="J66" s="36">
        <v>0</v>
      </c>
      <c r="K66" s="36">
        <v>0</v>
      </c>
      <c r="L66" s="36">
        <v>0</v>
      </c>
      <c r="M66" s="36">
        <v>0</v>
      </c>
      <c r="N66" s="36">
        <v>0</v>
      </c>
      <c r="O66" s="36">
        <v>0</v>
      </c>
      <c r="P66" s="36">
        <v>0</v>
      </c>
      <c r="Q66" s="36">
        <v>0</v>
      </c>
      <c r="R66" s="36">
        <v>0</v>
      </c>
      <c r="S66" s="36">
        <v>0</v>
      </c>
      <c r="T66" s="36">
        <v>0</v>
      </c>
      <c r="U66" s="36">
        <v>0</v>
      </c>
      <c r="V66" s="36">
        <v>0</v>
      </c>
      <c r="W66" s="36">
        <v>0</v>
      </c>
      <c r="X66" s="36">
        <f>'Graduación Acreencias'!BH55</f>
        <v>0</v>
      </c>
      <c r="Y66" s="36">
        <v>0</v>
      </c>
      <c r="Z66" s="36">
        <v>0</v>
      </c>
      <c r="AA66" s="36">
        <v>0</v>
      </c>
      <c r="AB66" s="36">
        <v>0</v>
      </c>
      <c r="AC66" s="36">
        <v>0</v>
      </c>
      <c r="AD66" s="36">
        <v>0</v>
      </c>
      <c r="AE66" s="36">
        <v>0</v>
      </c>
      <c r="AF66" s="36">
        <v>0</v>
      </c>
      <c r="AG66" s="36">
        <v>0</v>
      </c>
      <c r="AH66" s="36">
        <v>0</v>
      </c>
      <c r="AI66" s="36">
        <v>0</v>
      </c>
      <c r="AJ66" s="36">
        <v>0</v>
      </c>
      <c r="AK66" s="36">
        <v>0</v>
      </c>
      <c r="AL66" s="36">
        <v>0</v>
      </c>
      <c r="AM66" s="36">
        <v>0</v>
      </c>
      <c r="AN66" s="36">
        <v>0</v>
      </c>
      <c r="AO66" s="36">
        <v>0</v>
      </c>
      <c r="AP66" s="36">
        <v>0</v>
      </c>
      <c r="AQ66" s="36">
        <v>0</v>
      </c>
      <c r="AR66" s="36">
        <v>0</v>
      </c>
      <c r="AS66" s="36">
        <v>0</v>
      </c>
      <c r="AT66" s="36">
        <v>0</v>
      </c>
      <c r="AU66" s="36">
        <v>0</v>
      </c>
      <c r="AV66" s="36">
        <v>0</v>
      </c>
      <c r="AW66" s="36">
        <v>0</v>
      </c>
      <c r="AX66" s="36">
        <v>0</v>
      </c>
      <c r="AY66" s="36">
        <v>0</v>
      </c>
      <c r="AZ66" s="36">
        <v>0</v>
      </c>
      <c r="BA66" s="36">
        <v>0</v>
      </c>
      <c r="BB66" s="36">
        <v>0</v>
      </c>
      <c r="BC66" s="36">
        <v>0</v>
      </c>
      <c r="BD66" s="36">
        <v>0</v>
      </c>
      <c r="BE66" s="36">
        <v>0</v>
      </c>
      <c r="BF66" s="36">
        <v>0</v>
      </c>
      <c r="BG66" s="36">
        <v>0</v>
      </c>
      <c r="BH66" s="36">
        <v>0</v>
      </c>
      <c r="BI66" s="36">
        <v>0</v>
      </c>
      <c r="BJ66" s="36">
        <v>0</v>
      </c>
      <c r="BK66" s="36">
        <v>0</v>
      </c>
      <c r="BL66" s="36">
        <v>0</v>
      </c>
      <c r="BM66" s="36">
        <v>0</v>
      </c>
      <c r="BN66" s="36">
        <v>0</v>
      </c>
      <c r="BO66" s="36">
        <v>0</v>
      </c>
      <c r="BP66" s="36">
        <v>0</v>
      </c>
      <c r="BQ66" s="36">
        <v>0</v>
      </c>
      <c r="BR66" s="36">
        <v>0</v>
      </c>
      <c r="BS66" s="36">
        <v>0</v>
      </c>
      <c r="BT66" s="36">
        <v>0</v>
      </c>
      <c r="BU66" s="36">
        <v>0</v>
      </c>
      <c r="BV66" s="36">
        <f>'Graduación Acreencias'!DE55</f>
        <v>372885.07020000002</v>
      </c>
      <c r="BW66" s="36">
        <v>0</v>
      </c>
      <c r="BX66" s="36">
        <v>0</v>
      </c>
      <c r="BY66" s="36">
        <v>0</v>
      </c>
      <c r="BZ66" s="36">
        <v>0</v>
      </c>
      <c r="CA66" s="36">
        <v>0</v>
      </c>
      <c r="CB66" s="36">
        <v>0</v>
      </c>
      <c r="CC66" s="36">
        <v>0</v>
      </c>
      <c r="CD66" s="36">
        <v>0</v>
      </c>
      <c r="CE66" s="36">
        <v>0</v>
      </c>
      <c r="CF66" s="36">
        <v>0</v>
      </c>
      <c r="CG66" s="36">
        <v>0</v>
      </c>
      <c r="CH66" s="36">
        <f>'Graduación Acreencias'!DQ55</f>
        <v>372885.07020000002</v>
      </c>
      <c r="CI66" s="36">
        <v>0</v>
      </c>
      <c r="CJ66" s="36">
        <v>0</v>
      </c>
      <c r="CK66" s="36">
        <v>0</v>
      </c>
      <c r="CL66" s="36">
        <v>0</v>
      </c>
      <c r="CM66" s="36">
        <v>0</v>
      </c>
      <c r="CN66" s="36">
        <v>0</v>
      </c>
      <c r="CO66" s="36">
        <v>0</v>
      </c>
      <c r="CP66" s="36">
        <v>0</v>
      </c>
      <c r="CQ66" s="36">
        <v>0</v>
      </c>
      <c r="CR66" s="36">
        <v>0</v>
      </c>
      <c r="CS66" s="36">
        <v>0</v>
      </c>
      <c r="CT66" s="36">
        <f>'Graduación Acreencias'!EC55</f>
        <v>372885.07020000002</v>
      </c>
      <c r="CU66" s="36">
        <v>0</v>
      </c>
      <c r="CV66" s="36">
        <v>0</v>
      </c>
      <c r="CW66" s="36">
        <v>0</v>
      </c>
      <c r="CX66" s="36">
        <v>0</v>
      </c>
      <c r="CY66" s="36">
        <v>0</v>
      </c>
      <c r="CZ66" s="36">
        <v>0</v>
      </c>
      <c r="DA66" s="36">
        <v>0</v>
      </c>
      <c r="DB66" s="36">
        <v>0</v>
      </c>
      <c r="DC66" s="36">
        <v>0</v>
      </c>
      <c r="DD66" s="36">
        <v>0</v>
      </c>
      <c r="DE66" s="36">
        <v>0</v>
      </c>
      <c r="DF66" s="36">
        <f>'Graduación Acreencias'!EO55</f>
        <v>372885.07020000002</v>
      </c>
      <c r="DG66" s="36">
        <v>0</v>
      </c>
      <c r="DH66" s="36">
        <v>0</v>
      </c>
      <c r="DI66" s="36">
        <v>0</v>
      </c>
      <c r="DJ66" s="36">
        <v>0</v>
      </c>
      <c r="DK66" s="36">
        <v>0</v>
      </c>
      <c r="DL66" s="36">
        <v>0</v>
      </c>
      <c r="DM66" s="36">
        <v>0</v>
      </c>
      <c r="DN66" s="36">
        <v>0</v>
      </c>
      <c r="DO66" s="36">
        <v>0</v>
      </c>
      <c r="DP66" s="36">
        <v>0</v>
      </c>
      <c r="DQ66" s="36">
        <f>'Graduación Acreencias'!FA55</f>
        <v>372885.07020000002</v>
      </c>
      <c r="DS66" s="53">
        <f t="shared" si="208"/>
        <v>0</v>
      </c>
      <c r="DT66" s="54">
        <f t="shared" si="231"/>
        <v>0</v>
      </c>
      <c r="DU66" s="54">
        <f t="shared" si="232"/>
        <v>0</v>
      </c>
      <c r="DV66" s="54">
        <f t="shared" si="233"/>
        <v>0</v>
      </c>
      <c r="DW66" s="54">
        <f t="shared" si="234"/>
        <v>0</v>
      </c>
      <c r="DX66" s="54">
        <f t="shared" si="235"/>
        <v>0</v>
      </c>
      <c r="DY66" s="54">
        <f t="shared" si="236"/>
        <v>372885.07020000002</v>
      </c>
      <c r="DZ66" s="54">
        <f t="shared" si="237"/>
        <v>372885.07020000002</v>
      </c>
      <c r="EA66" s="54">
        <f t="shared" si="238"/>
        <v>372885.07020000002</v>
      </c>
      <c r="EB66" s="54">
        <f t="shared" si="239"/>
        <v>372885.07020000002</v>
      </c>
      <c r="EC66" s="64">
        <f t="shared" si="240"/>
        <v>372885.07020000002</v>
      </c>
      <c r="EE66" s="58">
        <f t="shared" si="241"/>
        <v>1864425.351</v>
      </c>
    </row>
    <row r="67" spans="1:178" s="2" customFormat="1" ht="18.75" customHeight="1" thickBot="1" x14ac:dyDescent="0.3">
      <c r="A67" s="30"/>
      <c r="EE67" s="46"/>
    </row>
    <row r="68" spans="1:178" s="2" customFormat="1" ht="18.75" customHeight="1" thickBot="1" x14ac:dyDescent="0.3">
      <c r="A68" s="34" t="s">
        <v>66</v>
      </c>
      <c r="B68" s="39">
        <f t="shared" ref="B68:BK68" si="242">B49+B54-B55-B56-B57-B58-B59-B60-B61-B62-B63-B64-B65-B66</f>
        <v>37502.298100901287</v>
      </c>
      <c r="C68" s="39">
        <f t="shared" si="242"/>
        <v>36447.29669329484</v>
      </c>
      <c r="D68" s="39">
        <f t="shared" si="242"/>
        <v>34928.015603245112</v>
      </c>
      <c r="E68" s="39">
        <f t="shared" si="242"/>
        <v>23146.100765141808</v>
      </c>
      <c r="F68" s="39">
        <f t="shared" si="242"/>
        <v>109188.56883918839</v>
      </c>
      <c r="G68" s="39">
        <f t="shared" si="242"/>
        <v>106146.40598302499</v>
      </c>
      <c r="H68" s="39">
        <f t="shared" si="242"/>
        <v>142071.49621741424</v>
      </c>
      <c r="I68" s="39">
        <f t="shared" si="242"/>
        <v>119776.66233936968</v>
      </c>
      <c r="J68" s="39">
        <f t="shared" si="242"/>
        <v>145452.397773278</v>
      </c>
      <c r="K68" s="39">
        <f t="shared" si="242"/>
        <v>125752.4533465526</v>
      </c>
      <c r="L68" s="39">
        <f t="shared" si="242"/>
        <v>150040.66786968504</v>
      </c>
      <c r="M68" s="39">
        <f t="shared" si="242"/>
        <v>136244.28379317228</v>
      </c>
      <c r="N68" s="39">
        <f t="shared" si="242"/>
        <v>-1060465.3325789256</v>
      </c>
      <c r="O68" s="39">
        <f t="shared" si="242"/>
        <v>138823.18036149841</v>
      </c>
      <c r="P68" s="39">
        <f t="shared" si="242"/>
        <v>135865.37700146821</v>
      </c>
      <c r="Q68" s="39">
        <f t="shared" si="242"/>
        <v>-294609.26854546322</v>
      </c>
      <c r="R68" s="39">
        <f t="shared" si="242"/>
        <v>40683.989698528298</v>
      </c>
      <c r="S68" s="39">
        <f t="shared" si="242"/>
        <v>39526.66698405346</v>
      </c>
      <c r="T68" s="39">
        <f t="shared" si="242"/>
        <v>53145.040319364925</v>
      </c>
      <c r="U68" s="39">
        <f t="shared" si="242"/>
        <v>44687.39396684141</v>
      </c>
      <c r="V68" s="39">
        <f t="shared" si="242"/>
        <v>54419.347001865681</v>
      </c>
      <c r="W68" s="39">
        <f t="shared" si="242"/>
        <v>46945.597912505473</v>
      </c>
      <c r="X68" s="39">
        <f t="shared" si="242"/>
        <v>56151.386090000087</v>
      </c>
      <c r="Y68" s="39">
        <f t="shared" si="242"/>
        <v>50916.125260845307</v>
      </c>
      <c r="Z68" s="39">
        <f t="shared" si="242"/>
        <v>-592233.57557682414</v>
      </c>
      <c r="AA68" s="39">
        <f t="shared" si="242"/>
        <v>49640.019054101052</v>
      </c>
      <c r="AB68" s="39">
        <f t="shared" si="242"/>
        <v>47976.632116381792</v>
      </c>
      <c r="AC68" s="39">
        <f t="shared" si="242"/>
        <v>-34057.239051737939</v>
      </c>
      <c r="AD68" s="39">
        <f t="shared" si="242"/>
        <v>57491.034691226974</v>
      </c>
      <c r="AE68" s="39">
        <f t="shared" si="242"/>
        <v>55878.86579694564</v>
      </c>
      <c r="AF68" s="39">
        <f t="shared" si="242"/>
        <v>74895.910376245272</v>
      </c>
      <c r="AG68" s="39">
        <f t="shared" si="242"/>
        <v>63091.380551114678</v>
      </c>
      <c r="AH68" s="39">
        <f t="shared" si="242"/>
        <v>76682.410101215748</v>
      </c>
      <c r="AI68" s="39">
        <f t="shared" si="242"/>
        <v>66251.594345898193</v>
      </c>
      <c r="AJ68" s="39">
        <f t="shared" si="242"/>
        <v>79108.054079700654</v>
      </c>
      <c r="AK68" s="39">
        <f t="shared" si="242"/>
        <v>71802.559048603463</v>
      </c>
      <c r="AL68" s="39">
        <f t="shared" si="242"/>
        <v>-480950.15680487076</v>
      </c>
      <c r="AM68" s="39">
        <f t="shared" si="242"/>
        <v>71847.757264018976</v>
      </c>
      <c r="AN68" s="39">
        <f t="shared" si="242"/>
        <v>69538.807808254496</v>
      </c>
      <c r="AO68" s="39">
        <f t="shared" si="242"/>
        <v>-95273.450756953971</v>
      </c>
      <c r="AP68" s="39">
        <f t="shared" si="242"/>
        <v>40045.288886375063</v>
      </c>
      <c r="AQ68" s="39">
        <f t="shared" si="242"/>
        <v>38870.473629843247</v>
      </c>
      <c r="AR68" s="39">
        <f t="shared" si="242"/>
        <v>52623.485288078758</v>
      </c>
      <c r="AS68" s="39">
        <f t="shared" si="242"/>
        <v>44073.108683060149</v>
      </c>
      <c r="AT68" s="39">
        <f t="shared" si="242"/>
        <v>53899.618425988847</v>
      </c>
      <c r="AU68" s="39">
        <f t="shared" si="242"/>
        <v>46343.211729113747</v>
      </c>
      <c r="AV68" s="39">
        <f t="shared" si="242"/>
        <v>55638.078312997335</v>
      </c>
      <c r="AW68" s="39">
        <f t="shared" si="242"/>
        <v>50343.151680946197</v>
      </c>
      <c r="AX68" s="39">
        <f t="shared" si="242"/>
        <v>-483791.01911227661</v>
      </c>
      <c r="AY68" s="39">
        <f t="shared" si="242"/>
        <v>49651.811116916135</v>
      </c>
      <c r="AZ68" s="39">
        <f t="shared" si="242"/>
        <v>47968.662511761686</v>
      </c>
      <c r="BA68" s="39">
        <f t="shared" si="242"/>
        <v>-36057.31508471867</v>
      </c>
      <c r="BB68" s="39">
        <f t="shared" si="242"/>
        <v>49283.484849857021</v>
      </c>
      <c r="BC68" s="39">
        <f t="shared" si="242"/>
        <v>47861.52314984845</v>
      </c>
      <c r="BD68" s="39">
        <f t="shared" si="242"/>
        <v>64553.984419226545</v>
      </c>
      <c r="BE68" s="39">
        <f t="shared" si="242"/>
        <v>54182.071487402878</v>
      </c>
      <c r="BF68" s="39">
        <f t="shared" si="242"/>
        <v>66109.896554442661</v>
      </c>
      <c r="BG68" s="39">
        <f t="shared" si="242"/>
        <v>56944.170706870937</v>
      </c>
      <c r="BH68" s="39">
        <f t="shared" si="242"/>
        <v>68226.904152183852</v>
      </c>
      <c r="BI68" s="39">
        <f t="shared" si="242"/>
        <v>61805.445717854745</v>
      </c>
      <c r="BJ68" s="39">
        <f t="shared" si="242"/>
        <v>-612139.59438325255</v>
      </c>
      <c r="BK68" s="39">
        <f t="shared" si="242"/>
        <v>60838.137897113222</v>
      </c>
      <c r="BL68" s="39">
        <f t="shared" ref="BL68:DM68" si="243">BL49+BL54-BL55-BL56-BL57-BL58-BL59-BL60-BL61-BL62-BL63-BL64-BL65-BL66</f>
        <v>58798.790798366696</v>
      </c>
      <c r="BM68" s="39">
        <f t="shared" si="243"/>
        <v>-70074.540970870847</v>
      </c>
      <c r="BN68" s="39">
        <f t="shared" si="243"/>
        <v>84250.182482866716</v>
      </c>
      <c r="BO68" s="39">
        <f t="shared" si="243"/>
        <v>81935.119378538977</v>
      </c>
      <c r="BP68" s="39">
        <f t="shared" si="243"/>
        <v>109339.63971152682</v>
      </c>
      <c r="BQ68" s="39">
        <f t="shared" si="243"/>
        <v>92340.99791417332</v>
      </c>
      <c r="BR68" s="39">
        <f t="shared" si="243"/>
        <v>111928.59177957142</v>
      </c>
      <c r="BS68" s="39">
        <f t="shared" si="243"/>
        <v>96909.075893755202</v>
      </c>
      <c r="BT68" s="39">
        <f t="shared" si="243"/>
        <v>115438.49001999998</v>
      </c>
      <c r="BU68" s="39">
        <f t="shared" si="243"/>
        <v>104921.55874742012</v>
      </c>
      <c r="BV68" s="39">
        <f t="shared" si="243"/>
        <v>-573031.72457808233</v>
      </c>
      <c r="BW68" s="39">
        <f t="shared" si="243"/>
        <v>105626.1416698727</v>
      </c>
      <c r="BX68" s="39">
        <f t="shared" si="243"/>
        <v>102310.91130027888</v>
      </c>
      <c r="BY68" s="39">
        <f t="shared" si="243"/>
        <v>-194026.81306519837</v>
      </c>
      <c r="BZ68" s="39">
        <f t="shared" si="243"/>
        <v>89293.950399484194</v>
      </c>
      <c r="CA68" s="39">
        <f t="shared" si="243"/>
        <v>86881.559363128094</v>
      </c>
      <c r="CB68" s="39">
        <f t="shared" si="243"/>
        <v>115523.4907181561</v>
      </c>
      <c r="CC68" s="39">
        <f t="shared" si="243"/>
        <v>97768.152916277759</v>
      </c>
      <c r="CD68" s="39">
        <f t="shared" si="243"/>
        <v>118242.17086543021</v>
      </c>
      <c r="CE68" s="39">
        <f t="shared" si="243"/>
        <v>102554.9122833703</v>
      </c>
      <c r="CF68" s="39">
        <f t="shared" si="243"/>
        <v>121923.2990384521</v>
      </c>
      <c r="CG68" s="39">
        <f t="shared" si="243"/>
        <v>110940.90744209109</v>
      </c>
      <c r="CH68" s="39">
        <f t="shared" si="243"/>
        <v>-331842.13763290102</v>
      </c>
      <c r="CI68" s="39">
        <f t="shared" si="243"/>
        <v>113090.84842024822</v>
      </c>
      <c r="CJ68" s="39">
        <f t="shared" si="243"/>
        <v>109641.07260992448</v>
      </c>
      <c r="CK68" s="39">
        <f t="shared" si="243"/>
        <v>-212887.43103048118</v>
      </c>
      <c r="CL68" s="39">
        <f t="shared" si="243"/>
        <v>53005.15312897275</v>
      </c>
      <c r="CM68" s="39">
        <f t="shared" si="243"/>
        <v>51216.092706307689</v>
      </c>
      <c r="CN68" s="39">
        <f t="shared" si="243"/>
        <v>67911.115157679553</v>
      </c>
      <c r="CO68" s="39">
        <f t="shared" si="243"/>
        <v>56949.380205933725</v>
      </c>
      <c r="CP68" s="39">
        <f t="shared" si="243"/>
        <v>68744.790553995452</v>
      </c>
      <c r="CQ68" s="39">
        <f t="shared" si="243"/>
        <v>58979.956789438838</v>
      </c>
      <c r="CR68" s="39">
        <f t="shared" si="243"/>
        <v>70080.171559952549</v>
      </c>
      <c r="CS68" s="39">
        <f t="shared" si="243"/>
        <v>63080.146152618712</v>
      </c>
      <c r="CT68" s="39">
        <f t="shared" si="243"/>
        <v>-363164.04182719439</v>
      </c>
      <c r="CU68" s="39">
        <f t="shared" si="243"/>
        <v>62530.856689250475</v>
      </c>
      <c r="CV68" s="39">
        <f t="shared" si="243"/>
        <v>59950.731861074906</v>
      </c>
      <c r="CW68" s="39">
        <f t="shared" si="243"/>
        <v>-91346.336031494604</v>
      </c>
      <c r="CX68" s="39">
        <f t="shared" si="243"/>
        <v>47961.340097113876</v>
      </c>
      <c r="CY68" s="39">
        <f t="shared" si="243"/>
        <v>46514.792687019231</v>
      </c>
      <c r="CZ68" s="39">
        <f t="shared" si="243"/>
        <v>63372.381169360917</v>
      </c>
      <c r="DA68" s="39">
        <f t="shared" si="243"/>
        <v>52882.021768535546</v>
      </c>
      <c r="DB68" s="39">
        <f t="shared" si="243"/>
        <v>64924.957485450068</v>
      </c>
      <c r="DC68" s="39">
        <f t="shared" si="243"/>
        <v>55653.317516771174</v>
      </c>
      <c r="DD68" s="39">
        <f t="shared" si="243"/>
        <v>67044.299695014633</v>
      </c>
      <c r="DE68" s="39">
        <f t="shared" si="243"/>
        <v>60545.571093687642</v>
      </c>
      <c r="DF68" s="39">
        <f t="shared" si="243"/>
        <v>-347048.55053727713</v>
      </c>
      <c r="DG68" s="39">
        <f t="shared" si="243"/>
        <v>60989.037661553186</v>
      </c>
      <c r="DH68" s="39">
        <f t="shared" si="243"/>
        <v>58925.76292983364</v>
      </c>
      <c r="DI68" s="39">
        <f t="shared" si="243"/>
        <v>-92197.290386232926</v>
      </c>
      <c r="DJ68" s="39">
        <f t="shared" si="243"/>
        <v>52044.35572380566</v>
      </c>
      <c r="DK68" s="39">
        <f t="shared" si="243"/>
        <v>39093.849907077216</v>
      </c>
      <c r="DL68" s="39">
        <f t="shared" si="243"/>
        <v>168584.07698215553</v>
      </c>
      <c r="DM68" s="39">
        <f t="shared" si="243"/>
        <v>85233.339688177453</v>
      </c>
      <c r="DN68" s="39">
        <f>DN49+DN54-DN55-DN56-DN57-DN58-DN59-DN60-DN61-DN62-DN63-DN64-DN65-DN66</f>
        <v>177236.14537859129</v>
      </c>
      <c r="DO68" s="39">
        <f t="shared" ref="DO68:DQ68" si="244">DO49+DO54-DO55-DO56-DO57-DO58-DO59-DO60-DO61-DO62-DO63-DO64-DO65-DO66</f>
        <v>103351.85880895806</v>
      </c>
      <c r="DP68" s="39">
        <f t="shared" si="244"/>
        <v>190262.74076003724</v>
      </c>
      <c r="DQ68" s="39">
        <f t="shared" si="244"/>
        <v>-536763.31241296686</v>
      </c>
      <c r="DS68" s="39">
        <f t="shared" ref="DS68:EC68" si="245">DS49+DS54-DS55-DS56-DS57-DS58-DS59-DS60-DS61-DS62-DS63-DS64-DS65-DS66</f>
        <v>132023.71116258416</v>
      </c>
      <c r="DT68" s="39">
        <f t="shared" si="245"/>
        <v>-45713.107599743293</v>
      </c>
      <c r="DU68" s="39">
        <f t="shared" si="245"/>
        <v>-142198.61622407162</v>
      </c>
      <c r="DV68" s="39">
        <f t="shared" si="245"/>
        <v>110364.76650139836</v>
      </c>
      <c r="DW68" s="39">
        <f t="shared" si="245"/>
        <v>-40391.443931907568</v>
      </c>
      <c r="DX68" s="39">
        <f t="shared" si="245"/>
        <v>-93609.725620959201</v>
      </c>
      <c r="DY68" s="39">
        <f t="shared" si="245"/>
        <v>237942.17125473212</v>
      </c>
      <c r="DZ68" s="39">
        <f t="shared" si="245"/>
        <v>521130.79539318191</v>
      </c>
      <c r="EA68" s="39">
        <f t="shared" si="245"/>
        <v>157938.01694654365</v>
      </c>
      <c r="EB68" s="39">
        <f t="shared" si="245"/>
        <v>139567.64118082426</v>
      </c>
      <c r="EC68" s="39">
        <f t="shared" si="245"/>
        <v>279043.05483583274</v>
      </c>
      <c r="ED68" s="43"/>
      <c r="EE68" s="55">
        <f>SUM(DS68:EC68)</f>
        <v>1256097.2638984155</v>
      </c>
    </row>
    <row r="69" spans="1:178" s="2" customFormat="1" ht="18.75" customHeight="1" x14ac:dyDescent="0.25">
      <c r="A69" s="3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/>
      <c r="BS69" s="43"/>
      <c r="BT69" s="43"/>
      <c r="BU69" s="43"/>
      <c r="BV69" s="43"/>
      <c r="BW69" s="43"/>
      <c r="BX69" s="43"/>
      <c r="BY69" s="43"/>
      <c r="BZ69" s="43"/>
      <c r="CA69" s="43"/>
      <c r="CB69" s="43"/>
      <c r="CC69" s="43"/>
      <c r="CD69" s="43"/>
      <c r="CE69" s="43"/>
      <c r="CF69" s="43"/>
      <c r="CG69" s="43"/>
      <c r="CH69" s="43"/>
      <c r="CI69" s="43"/>
      <c r="CJ69" s="43"/>
      <c r="CK69" s="43"/>
      <c r="CL69" s="43"/>
      <c r="CM69" s="43"/>
      <c r="CN69" s="43"/>
      <c r="CO69" s="43"/>
      <c r="CP69" s="43"/>
      <c r="CQ69" s="43"/>
      <c r="CR69" s="43"/>
      <c r="CS69" s="43"/>
      <c r="CT69" s="43"/>
      <c r="CU69" s="43"/>
      <c r="CV69" s="43"/>
      <c r="CW69" s="43"/>
      <c r="CX69" s="43"/>
      <c r="CY69" s="43"/>
      <c r="CZ69" s="43"/>
      <c r="DA69" s="43"/>
      <c r="DB69" s="43"/>
      <c r="DC69" s="43"/>
      <c r="DD69" s="43"/>
      <c r="DE69" s="43"/>
      <c r="DF69" s="43"/>
      <c r="DG69" s="43"/>
      <c r="DH69" s="43"/>
      <c r="DI69" s="43"/>
      <c r="DJ69" s="43"/>
      <c r="DK69" s="43"/>
      <c r="DL69" s="43"/>
      <c r="DM69" s="43"/>
      <c r="DN69" s="43"/>
      <c r="DO69" s="43"/>
      <c r="DP69" s="43"/>
      <c r="DQ69" s="43"/>
      <c r="DS69" s="43"/>
      <c r="DT69" s="43"/>
      <c r="DU69" s="43"/>
      <c r="DV69" s="43"/>
      <c r="DW69" s="43"/>
      <c r="DX69" s="43"/>
      <c r="DY69" s="43"/>
      <c r="DZ69" s="43"/>
      <c r="EA69" s="43"/>
      <c r="EB69" s="43"/>
      <c r="EC69" s="43"/>
      <c r="ED69" s="43"/>
      <c r="EE69" s="43"/>
    </row>
    <row r="70" spans="1:178" s="2" customFormat="1" ht="17.25" customHeight="1" x14ac:dyDescent="0.25">
      <c r="A70" s="2" t="s">
        <v>67</v>
      </c>
      <c r="B70" s="2">
        <v>222325</v>
      </c>
      <c r="EE70" s="46"/>
    </row>
    <row r="71" spans="1:178" s="21" customFormat="1" ht="15" x14ac:dyDescent="0.2">
      <c r="A71" s="40" t="s">
        <v>17</v>
      </c>
      <c r="B71" s="84">
        <f>B68+B70</f>
        <v>259827.2981009013</v>
      </c>
      <c r="C71" s="84">
        <f t="shared" ref="C71:BM71" si="246">B71+C68</f>
        <v>296274.59479419613</v>
      </c>
      <c r="D71" s="84">
        <f t="shared" si="246"/>
        <v>331202.61039744125</v>
      </c>
      <c r="E71" s="84">
        <f t="shared" si="246"/>
        <v>354348.71116258309</v>
      </c>
      <c r="F71" s="84">
        <f t="shared" si="246"/>
        <v>463537.28000177146</v>
      </c>
      <c r="G71" s="84">
        <f t="shared" si="246"/>
        <v>569683.6859847965</v>
      </c>
      <c r="H71" s="84">
        <f t="shared" si="246"/>
        <v>711755.18220221077</v>
      </c>
      <c r="I71" s="84">
        <f t="shared" si="246"/>
        <v>831531.84454158042</v>
      </c>
      <c r="J71" s="84">
        <f t="shared" si="246"/>
        <v>976984.24231485836</v>
      </c>
      <c r="K71" s="84">
        <f t="shared" si="246"/>
        <v>1102736.6956614109</v>
      </c>
      <c r="L71" s="84">
        <f t="shared" si="246"/>
        <v>1252777.3635310959</v>
      </c>
      <c r="M71" s="84">
        <f t="shared" si="246"/>
        <v>1389021.6473242682</v>
      </c>
      <c r="N71" s="84">
        <f t="shared" si="246"/>
        <v>328556.31474534259</v>
      </c>
      <c r="O71" s="84">
        <f t="shared" si="246"/>
        <v>467379.49510684097</v>
      </c>
      <c r="P71" s="84">
        <f t="shared" si="246"/>
        <v>603244.87210830918</v>
      </c>
      <c r="Q71" s="84">
        <f t="shared" si="246"/>
        <v>308635.60356284596</v>
      </c>
      <c r="R71" s="84">
        <f t="shared" si="246"/>
        <v>349319.59326137428</v>
      </c>
      <c r="S71" s="84">
        <f t="shared" si="246"/>
        <v>388846.26024542772</v>
      </c>
      <c r="T71" s="84">
        <f t="shared" si="246"/>
        <v>441991.30056479265</v>
      </c>
      <c r="U71" s="84">
        <f t="shared" si="246"/>
        <v>486678.69453163404</v>
      </c>
      <c r="V71" s="84">
        <f t="shared" si="246"/>
        <v>541098.04153349972</v>
      </c>
      <c r="W71" s="84">
        <f t="shared" si="246"/>
        <v>588043.63944600523</v>
      </c>
      <c r="X71" s="84">
        <f t="shared" si="246"/>
        <v>644195.02553600527</v>
      </c>
      <c r="Y71" s="84">
        <f t="shared" si="246"/>
        <v>695111.15079685056</v>
      </c>
      <c r="Z71" s="84">
        <f t="shared" si="246"/>
        <v>102877.57522002643</v>
      </c>
      <c r="AA71" s="84">
        <f t="shared" si="246"/>
        <v>152517.59427412748</v>
      </c>
      <c r="AB71" s="84">
        <f t="shared" si="246"/>
        <v>200494.22639050928</v>
      </c>
      <c r="AC71" s="84">
        <f t="shared" si="246"/>
        <v>166436.98733877135</v>
      </c>
      <c r="AD71" s="84">
        <f t="shared" si="246"/>
        <v>223928.0220299983</v>
      </c>
      <c r="AE71" s="84">
        <f t="shared" si="246"/>
        <v>279806.88782694394</v>
      </c>
      <c r="AF71" s="84">
        <f t="shared" si="246"/>
        <v>354702.79820318922</v>
      </c>
      <c r="AG71" s="84">
        <f t="shared" si="246"/>
        <v>417794.1787543039</v>
      </c>
      <c r="AH71" s="84">
        <f t="shared" si="246"/>
        <v>494476.58885551966</v>
      </c>
      <c r="AI71" s="84">
        <f t="shared" si="246"/>
        <v>560728.18320141779</v>
      </c>
      <c r="AJ71" s="84">
        <f t="shared" si="246"/>
        <v>639836.2372811184</v>
      </c>
      <c r="AK71" s="84">
        <f t="shared" si="246"/>
        <v>711638.79632972181</v>
      </c>
      <c r="AL71" s="84">
        <f t="shared" si="246"/>
        <v>230688.63952485105</v>
      </c>
      <c r="AM71" s="84">
        <f t="shared" si="246"/>
        <v>302536.39678887004</v>
      </c>
      <c r="AN71" s="84">
        <f t="shared" si="246"/>
        <v>372075.20459712454</v>
      </c>
      <c r="AO71" s="84">
        <f t="shared" si="246"/>
        <v>276801.75384017057</v>
      </c>
      <c r="AP71" s="84">
        <f t="shared" si="246"/>
        <v>316847.04272654565</v>
      </c>
      <c r="AQ71" s="84">
        <f t="shared" si="246"/>
        <v>355717.51635638892</v>
      </c>
      <c r="AR71" s="84">
        <f t="shared" si="246"/>
        <v>408341.0016444677</v>
      </c>
      <c r="AS71" s="84">
        <f t="shared" si="246"/>
        <v>452414.11032752786</v>
      </c>
      <c r="AT71" s="84">
        <f t="shared" si="246"/>
        <v>506313.72875351668</v>
      </c>
      <c r="AU71" s="84">
        <f t="shared" si="246"/>
        <v>552656.94048263039</v>
      </c>
      <c r="AV71" s="84">
        <f t="shared" si="246"/>
        <v>608295.01879562775</v>
      </c>
      <c r="AW71" s="84">
        <f t="shared" si="246"/>
        <v>658638.17047657399</v>
      </c>
      <c r="AX71" s="84">
        <f t="shared" si="246"/>
        <v>174847.15136429737</v>
      </c>
      <c r="AY71" s="84">
        <f t="shared" si="246"/>
        <v>224498.9624812135</v>
      </c>
      <c r="AZ71" s="84">
        <f t="shared" si="246"/>
        <v>272467.62499297521</v>
      </c>
      <c r="BA71" s="84">
        <f t="shared" si="246"/>
        <v>236410.30990825655</v>
      </c>
      <c r="BB71" s="84">
        <f t="shared" si="246"/>
        <v>285693.79475811357</v>
      </c>
      <c r="BC71" s="84">
        <f t="shared" si="246"/>
        <v>333555.31790796202</v>
      </c>
      <c r="BD71" s="84">
        <f t="shared" si="246"/>
        <v>398109.30232718855</v>
      </c>
      <c r="BE71" s="84">
        <f t="shared" si="246"/>
        <v>452291.37381459144</v>
      </c>
      <c r="BF71" s="84">
        <f t="shared" si="246"/>
        <v>518401.27036903409</v>
      </c>
      <c r="BG71" s="84">
        <f t="shared" si="246"/>
        <v>575345.44107590499</v>
      </c>
      <c r="BH71" s="84">
        <f t="shared" si="246"/>
        <v>643572.34522808879</v>
      </c>
      <c r="BI71" s="84">
        <f t="shared" si="246"/>
        <v>705377.79094594356</v>
      </c>
      <c r="BJ71" s="84">
        <f t="shared" si="246"/>
        <v>93238.19656269101</v>
      </c>
      <c r="BK71" s="84">
        <f t="shared" si="246"/>
        <v>154076.33445980423</v>
      </c>
      <c r="BL71" s="84">
        <f t="shared" si="246"/>
        <v>212875.12525817094</v>
      </c>
      <c r="BM71" s="84">
        <f t="shared" si="246"/>
        <v>142800.58428730009</v>
      </c>
      <c r="BN71" s="84">
        <f t="shared" ref="BN71:DM71" si="247">BM71+BN68</f>
        <v>227050.76677016681</v>
      </c>
      <c r="BO71" s="84">
        <f t="shared" si="247"/>
        <v>308985.88614870579</v>
      </c>
      <c r="BP71" s="84">
        <f t="shared" si="247"/>
        <v>418325.52586023259</v>
      </c>
      <c r="BQ71" s="84">
        <f t="shared" si="247"/>
        <v>510666.52377440594</v>
      </c>
      <c r="BR71" s="84">
        <f t="shared" si="247"/>
        <v>622595.11555397732</v>
      </c>
      <c r="BS71" s="84">
        <f t="shared" si="247"/>
        <v>719504.1914477325</v>
      </c>
      <c r="BT71" s="84">
        <f t="shared" si="247"/>
        <v>834942.68146773253</v>
      </c>
      <c r="BU71" s="84">
        <f t="shared" si="247"/>
        <v>939864.24021515262</v>
      </c>
      <c r="BV71" s="84">
        <f t="shared" si="247"/>
        <v>366832.51563707029</v>
      </c>
      <c r="BW71" s="84">
        <f t="shared" si="247"/>
        <v>472458.65730694297</v>
      </c>
      <c r="BX71" s="84">
        <f t="shared" si="247"/>
        <v>574769.56860722182</v>
      </c>
      <c r="BY71" s="84">
        <f t="shared" si="247"/>
        <v>380742.75554202346</v>
      </c>
      <c r="BZ71" s="84">
        <f t="shared" si="247"/>
        <v>470036.70594150765</v>
      </c>
      <c r="CA71" s="84">
        <f t="shared" si="247"/>
        <v>556918.26530463574</v>
      </c>
      <c r="CB71" s="84">
        <f t="shared" si="247"/>
        <v>672441.75602279184</v>
      </c>
      <c r="CC71" s="84">
        <f t="shared" si="247"/>
        <v>770209.9089390696</v>
      </c>
      <c r="CD71" s="84">
        <f t="shared" si="247"/>
        <v>888452.07980449987</v>
      </c>
      <c r="CE71" s="84">
        <f t="shared" si="247"/>
        <v>991006.99208787014</v>
      </c>
      <c r="CF71" s="84">
        <f t="shared" si="247"/>
        <v>1112930.2911263222</v>
      </c>
      <c r="CG71" s="84">
        <f t="shared" si="247"/>
        <v>1223871.1985684133</v>
      </c>
      <c r="CH71" s="84">
        <f t="shared" si="247"/>
        <v>892029.06093551219</v>
      </c>
      <c r="CI71" s="84">
        <f t="shared" si="247"/>
        <v>1005119.9093557604</v>
      </c>
      <c r="CJ71" s="84">
        <f t="shared" si="247"/>
        <v>1114760.9819656848</v>
      </c>
      <c r="CK71" s="84">
        <f t="shared" si="247"/>
        <v>901873.55093520368</v>
      </c>
      <c r="CL71" s="84">
        <f t="shared" si="247"/>
        <v>954878.70406417642</v>
      </c>
      <c r="CM71" s="84">
        <f t="shared" si="247"/>
        <v>1006094.7967704841</v>
      </c>
      <c r="CN71" s="84">
        <f t="shared" si="247"/>
        <v>1074005.9119281636</v>
      </c>
      <c r="CO71" s="84">
        <f t="shared" si="247"/>
        <v>1130955.2921340973</v>
      </c>
      <c r="CP71" s="84">
        <f t="shared" si="247"/>
        <v>1199700.0826880927</v>
      </c>
      <c r="CQ71" s="84">
        <f t="shared" si="247"/>
        <v>1258680.0394775316</v>
      </c>
      <c r="CR71" s="84">
        <f t="shared" si="247"/>
        <v>1328760.211037484</v>
      </c>
      <c r="CS71" s="84">
        <f t="shared" si="247"/>
        <v>1391840.3571901028</v>
      </c>
      <c r="CT71" s="84">
        <f t="shared" si="247"/>
        <v>1028676.3153629084</v>
      </c>
      <c r="CU71" s="84">
        <f t="shared" si="247"/>
        <v>1091207.172052159</v>
      </c>
      <c r="CV71" s="84">
        <f t="shared" si="247"/>
        <v>1151157.9039132339</v>
      </c>
      <c r="CW71" s="84">
        <f t="shared" si="247"/>
        <v>1059811.5678817392</v>
      </c>
      <c r="CX71" s="84">
        <f t="shared" si="247"/>
        <v>1107772.9079788532</v>
      </c>
      <c r="CY71" s="84">
        <f t="shared" si="247"/>
        <v>1154287.7006658725</v>
      </c>
      <c r="CZ71" s="84">
        <f t="shared" si="247"/>
        <v>1217660.0818352334</v>
      </c>
      <c r="DA71" s="84">
        <f t="shared" si="247"/>
        <v>1270542.1036037689</v>
      </c>
      <c r="DB71" s="84">
        <f t="shared" si="247"/>
        <v>1335467.0610892188</v>
      </c>
      <c r="DC71" s="84">
        <f t="shared" si="247"/>
        <v>1391120.37860599</v>
      </c>
      <c r="DD71" s="84">
        <f t="shared" si="247"/>
        <v>1458164.6783010047</v>
      </c>
      <c r="DE71" s="84">
        <f t="shared" si="247"/>
        <v>1518710.2493946922</v>
      </c>
      <c r="DF71" s="84">
        <f t="shared" si="247"/>
        <v>1171661.698857415</v>
      </c>
      <c r="DG71" s="84">
        <f t="shared" si="247"/>
        <v>1232650.7365189681</v>
      </c>
      <c r="DH71" s="84">
        <f t="shared" si="247"/>
        <v>1291576.4994488019</v>
      </c>
      <c r="DI71" s="84">
        <f t="shared" si="247"/>
        <v>1199379.2090625688</v>
      </c>
      <c r="DJ71" s="84">
        <f t="shared" si="247"/>
        <v>1251423.5647863746</v>
      </c>
      <c r="DK71" s="84">
        <f t="shared" si="247"/>
        <v>1290517.4146934517</v>
      </c>
      <c r="DL71" s="84">
        <f t="shared" si="247"/>
        <v>1459101.4916756072</v>
      </c>
      <c r="DM71" s="84">
        <f t="shared" si="247"/>
        <v>1544334.8313637846</v>
      </c>
      <c r="DN71" s="84">
        <f t="shared" ref="DN71" si="248">DM71+DN68</f>
        <v>1721570.9767423759</v>
      </c>
      <c r="DO71" s="84">
        <f t="shared" ref="DO71" si="249">DN71+DO68</f>
        <v>1824922.8355513338</v>
      </c>
      <c r="DP71" s="84">
        <f t="shared" ref="DP71" si="250">DO71+DP68</f>
        <v>2015185.5763113711</v>
      </c>
      <c r="DQ71" s="84">
        <f t="shared" ref="DQ71" si="251">DP71+DQ68</f>
        <v>1478422.2638984043</v>
      </c>
      <c r="DS71" s="62" t="s">
        <v>18</v>
      </c>
      <c r="DT71" s="84">
        <f>DS68+DT68+B70</f>
        <v>308635.60356284084</v>
      </c>
      <c r="DU71" s="84">
        <f>DT71+DU68</f>
        <v>166436.98733876922</v>
      </c>
      <c r="DV71" s="84">
        <f>DU71+DV68</f>
        <v>276801.7538401676</v>
      </c>
      <c r="DW71" s="84">
        <f>DV71+DW68</f>
        <v>236410.30990826004</v>
      </c>
      <c r="DX71" s="84">
        <f t="shared" ref="DX71:DY71" si="252">DW71+DX68</f>
        <v>142800.58428730082</v>
      </c>
      <c r="DY71" s="84">
        <f t="shared" si="252"/>
        <v>380742.75554203294</v>
      </c>
      <c r="DZ71" s="84">
        <f>DY71+DZ68</f>
        <v>901873.55093521485</v>
      </c>
      <c r="EA71" s="84">
        <f t="shared" ref="EA71:EB71" si="253">DZ71+EA68</f>
        <v>1059811.5678817586</v>
      </c>
      <c r="EB71" s="84">
        <f t="shared" si="253"/>
        <v>1199379.2090625828</v>
      </c>
      <c r="EC71" s="84">
        <f>EB71+EC68</f>
        <v>1478422.2638984155</v>
      </c>
      <c r="ED71" s="60"/>
      <c r="EE71" s="36"/>
      <c r="EF71" s="65"/>
    </row>
    <row r="72" spans="1:178" x14ac:dyDescent="0.25">
      <c r="B72" s="60"/>
      <c r="H72" s="84"/>
      <c r="AR72" s="60"/>
      <c r="BP72" s="60"/>
      <c r="CH72" s="61"/>
      <c r="CI72" s="61"/>
      <c r="CJ72" s="61"/>
      <c r="CK72" s="61"/>
      <c r="CL72" s="61"/>
      <c r="CM72" s="61"/>
      <c r="CN72" s="61"/>
      <c r="CO72" s="61"/>
      <c r="CP72" s="61"/>
      <c r="CQ72" s="61"/>
      <c r="CR72" s="61"/>
      <c r="CS72" s="61"/>
      <c r="CT72" s="61"/>
      <c r="CU72" s="61"/>
      <c r="CV72" s="61"/>
      <c r="CW72" s="61"/>
      <c r="CX72" s="61"/>
      <c r="CY72" s="61"/>
      <c r="CZ72" s="61"/>
      <c r="DA72" s="61"/>
      <c r="DB72" s="61"/>
      <c r="DC72" s="61"/>
      <c r="DD72" s="61"/>
      <c r="DE72" s="61"/>
      <c r="DF72" s="61"/>
      <c r="DG72" s="61"/>
      <c r="DH72" s="61"/>
      <c r="DI72" s="61"/>
      <c r="DJ72" s="61"/>
      <c r="DK72" s="61"/>
      <c r="DL72" s="61"/>
      <c r="DM72" s="61"/>
      <c r="DN72" s="61"/>
      <c r="DO72" s="61"/>
      <c r="DP72" s="61"/>
      <c r="DQ72" s="61"/>
      <c r="DZ72" s="36"/>
      <c r="EA72" s="36"/>
      <c r="EB72" s="36"/>
      <c r="EC72" s="109"/>
      <c r="ED72" s="36"/>
    </row>
    <row r="73" spans="1:178" x14ac:dyDescent="0.25">
      <c r="AE73" s="60"/>
      <c r="AF73" s="61"/>
      <c r="AR73" s="60"/>
      <c r="BP73" s="61"/>
      <c r="CB73" s="61"/>
      <c r="CH73" s="61"/>
      <c r="CI73" s="61"/>
      <c r="CJ73" s="61"/>
      <c r="CK73" s="61"/>
      <c r="CL73" s="61"/>
      <c r="CM73" s="61"/>
      <c r="CN73" s="61"/>
      <c r="CO73" s="61"/>
      <c r="CP73" s="61"/>
      <c r="CQ73" s="61"/>
      <c r="CR73" s="61"/>
      <c r="CS73" s="61"/>
      <c r="CT73" s="61"/>
      <c r="CU73" s="61"/>
      <c r="CV73" s="61"/>
      <c r="CW73" s="61"/>
      <c r="CX73" s="61"/>
      <c r="CY73" s="61"/>
      <c r="CZ73" s="61"/>
      <c r="DA73" s="61"/>
      <c r="DB73" s="61"/>
      <c r="DC73" s="61"/>
      <c r="DD73" s="61"/>
      <c r="DE73" s="61"/>
      <c r="DF73" s="61"/>
      <c r="DG73" s="61"/>
      <c r="DH73" s="61"/>
      <c r="DI73" s="61"/>
      <c r="DJ73" s="61"/>
      <c r="DK73" s="61"/>
      <c r="DL73" s="61"/>
      <c r="DM73" s="61"/>
      <c r="DN73" s="61"/>
      <c r="DO73" s="61"/>
      <c r="DP73" s="61"/>
      <c r="DQ73" s="61"/>
      <c r="DZ73" s="36"/>
      <c r="EA73" s="36"/>
      <c r="EB73" s="36"/>
      <c r="EC73" s="36"/>
      <c r="ED73" s="36"/>
      <c r="EE73" s="36"/>
    </row>
    <row r="74" spans="1:178" x14ac:dyDescent="0.25">
      <c r="CH74" s="60"/>
      <c r="CI74" s="60"/>
      <c r="CJ74" s="60"/>
      <c r="CK74" s="60"/>
      <c r="CL74" s="60"/>
      <c r="CM74" s="60"/>
      <c r="CN74" s="60"/>
      <c r="CO74" s="60"/>
      <c r="CP74" s="60"/>
      <c r="CQ74" s="60"/>
      <c r="CR74" s="60"/>
      <c r="CS74" s="60"/>
      <c r="CT74" s="60"/>
      <c r="CU74" s="60"/>
      <c r="CV74" s="60"/>
      <c r="CW74" s="60"/>
      <c r="CX74" s="60"/>
      <c r="CY74" s="60"/>
      <c r="CZ74" s="60"/>
      <c r="DA74" s="60"/>
      <c r="DB74" s="60"/>
      <c r="DC74" s="60"/>
      <c r="DD74" s="60"/>
      <c r="DE74" s="60"/>
      <c r="DF74" s="60"/>
      <c r="DG74" s="60"/>
      <c r="DH74" s="60"/>
      <c r="DI74" s="60"/>
      <c r="DJ74" s="60"/>
      <c r="DK74" s="60"/>
      <c r="DL74" s="60"/>
      <c r="DM74" s="60"/>
      <c r="DN74" s="60"/>
      <c r="DO74" s="60"/>
      <c r="DP74" s="60"/>
      <c r="DQ74" s="60"/>
      <c r="EC74" s="36"/>
    </row>
    <row r="75" spans="1:178" x14ac:dyDescent="0.25">
      <c r="A75" s="44"/>
      <c r="AE75" s="60"/>
      <c r="AF75" s="60"/>
    </row>
  </sheetData>
  <dataConsolidate/>
  <phoneticPr fontId="12" type="noConversion"/>
  <printOptions horizontalCentered="1"/>
  <pageMargins left="0" right="0" top="0.98425196850393704" bottom="0.39370078740157483" header="0.19685039370078741" footer="0"/>
  <pageSetup paperSize="3" scale="26" orientation="landscape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32F3E-2BDE-46E5-9C1B-2DD5D6EC8612}">
  <sheetPr codeName="Hoja3"/>
  <dimension ref="B1:FB59"/>
  <sheetViews>
    <sheetView showGridLines="0" topLeftCell="A40" zoomScaleNormal="100" workbookViewId="0">
      <selection activeCell="H56" sqref="H56"/>
    </sheetView>
  </sheetViews>
  <sheetFormatPr baseColWidth="10" defaultRowHeight="15" x14ac:dyDescent="0.25"/>
  <cols>
    <col min="2" max="2" width="43.7109375" bestFit="1" customWidth="1"/>
    <col min="3" max="3" width="15.5703125" bestFit="1" customWidth="1"/>
    <col min="4" max="4" width="14.85546875" style="26" bestFit="1" customWidth="1"/>
    <col min="5" max="5" width="23.5703125" bestFit="1" customWidth="1"/>
    <col min="6" max="6" width="20.7109375" bestFit="1" customWidth="1"/>
    <col min="7" max="7" width="12" bestFit="1" customWidth="1"/>
    <col min="8" max="8" width="16.42578125" bestFit="1" customWidth="1"/>
    <col min="9" max="9" width="15.5703125" bestFit="1" customWidth="1"/>
    <col min="10" max="12" width="12" bestFit="1" customWidth="1"/>
    <col min="13" max="13" width="13" bestFit="1" customWidth="1"/>
    <col min="14" max="14" width="16.42578125" bestFit="1" customWidth="1"/>
    <col min="15" max="17" width="12" bestFit="1" customWidth="1"/>
    <col min="18" max="18" width="17.85546875" bestFit="1" customWidth="1"/>
    <col min="19" max="19" width="14" bestFit="1" customWidth="1"/>
    <col min="20" max="20" width="16.42578125" bestFit="1" customWidth="1"/>
    <col min="21" max="25" width="12" bestFit="1" customWidth="1"/>
    <col min="26" max="26" width="16.42578125" bestFit="1" customWidth="1"/>
    <col min="27" max="31" width="12" bestFit="1" customWidth="1"/>
    <col min="32" max="32" width="16.42578125" bestFit="1" customWidth="1"/>
    <col min="33" max="154" width="12" bestFit="1" customWidth="1"/>
    <col min="155" max="157" width="12" customWidth="1"/>
    <col min="158" max="158" width="14.5703125" bestFit="1" customWidth="1"/>
  </cols>
  <sheetData>
    <row r="1" spans="2:20" hidden="1" x14ac:dyDescent="0.25">
      <c r="F1">
        <v>12</v>
      </c>
    </row>
    <row r="2" spans="2:20" x14ac:dyDescent="0.25">
      <c r="B2" s="245" t="s">
        <v>114</v>
      </c>
      <c r="C2" s="246">
        <v>44127</v>
      </c>
    </row>
    <row r="4" spans="2:20" x14ac:dyDescent="0.25">
      <c r="B4" s="262" t="s">
        <v>132</v>
      </c>
      <c r="C4" s="263">
        <v>0.1143</v>
      </c>
    </row>
    <row r="6" spans="2:20" x14ac:dyDescent="0.25">
      <c r="C6">
        <v>1000</v>
      </c>
    </row>
    <row r="7" spans="2:20" x14ac:dyDescent="0.25">
      <c r="B7" s="256" t="s">
        <v>125</v>
      </c>
      <c r="C7" s="258">
        <f>Supuestos!Y13</f>
        <v>4.9539999999999994E-2</v>
      </c>
    </row>
    <row r="8" spans="2:20" x14ac:dyDescent="0.25">
      <c r="B8" s="255" t="s">
        <v>123</v>
      </c>
      <c r="C8" s="259">
        <f>NOMINAL(C7,12)</f>
        <v>4.8449516961595052E-2</v>
      </c>
      <c r="D8" s="261"/>
    </row>
    <row r="9" spans="2:20" x14ac:dyDescent="0.25">
      <c r="B9" s="257" t="s">
        <v>124</v>
      </c>
      <c r="C9" s="260">
        <f>C8/12</f>
        <v>4.0374597467995876E-3</v>
      </c>
    </row>
    <row r="10" spans="2:20" x14ac:dyDescent="0.25">
      <c r="B10" s="112"/>
      <c r="C10" s="119"/>
    </row>
    <row r="11" spans="2:20" x14ac:dyDescent="0.25">
      <c r="B11" s="112" t="s">
        <v>37</v>
      </c>
      <c r="C11" s="119"/>
      <c r="G11">
        <v>1</v>
      </c>
      <c r="H11">
        <v>2</v>
      </c>
      <c r="I11">
        <v>3</v>
      </c>
      <c r="J11">
        <v>4</v>
      </c>
      <c r="K11">
        <v>5</v>
      </c>
      <c r="L11">
        <v>6</v>
      </c>
      <c r="M11">
        <v>7</v>
      </c>
      <c r="N11">
        <v>8</v>
      </c>
      <c r="O11">
        <v>9</v>
      </c>
      <c r="P11">
        <v>10</v>
      </c>
    </row>
    <row r="12" spans="2:20" ht="30" x14ac:dyDescent="0.25">
      <c r="B12" s="112" t="s">
        <v>39</v>
      </c>
      <c r="C12" s="120">
        <v>13856.254000000001</v>
      </c>
      <c r="E12" s="98" t="s">
        <v>48</v>
      </c>
      <c r="F12" s="99">
        <v>2023</v>
      </c>
      <c r="G12" s="99">
        <v>2024</v>
      </c>
      <c r="H12" s="99">
        <v>2025</v>
      </c>
      <c r="I12" s="99">
        <v>2026</v>
      </c>
      <c r="J12" s="99">
        <v>2027</v>
      </c>
      <c r="K12" s="99">
        <v>2028</v>
      </c>
      <c r="L12" s="99">
        <v>2029</v>
      </c>
      <c r="M12" s="99">
        <v>2030</v>
      </c>
      <c r="N12" s="99">
        <v>2031</v>
      </c>
      <c r="O12" s="99">
        <v>2032</v>
      </c>
      <c r="P12" s="99">
        <v>2033</v>
      </c>
      <c r="Q12" s="99" t="s">
        <v>49</v>
      </c>
      <c r="R12" s="100" t="s">
        <v>54</v>
      </c>
    </row>
    <row r="13" spans="2:20" x14ac:dyDescent="0.25">
      <c r="B13" s="112" t="s">
        <v>40</v>
      </c>
      <c r="C13" s="120">
        <v>4885.38</v>
      </c>
      <c r="E13" s="101" t="s">
        <v>50</v>
      </c>
      <c r="F13" s="102"/>
      <c r="G13" s="102"/>
      <c r="H13" s="103">
        <v>1</v>
      </c>
      <c r="I13" s="103"/>
      <c r="J13" s="103"/>
      <c r="K13" s="103"/>
      <c r="L13" s="104"/>
      <c r="M13" s="104"/>
      <c r="N13" s="104"/>
      <c r="O13" s="104"/>
      <c r="P13" s="104"/>
      <c r="Q13" s="103">
        <f>SUM(F13:P13)</f>
        <v>1</v>
      </c>
      <c r="R13" s="108">
        <f>C12</f>
        <v>13856.254000000001</v>
      </c>
      <c r="T13" s="27"/>
    </row>
    <row r="14" spans="2:20" ht="30" x14ac:dyDescent="0.25">
      <c r="B14" s="112"/>
      <c r="C14" s="120"/>
      <c r="E14" s="101" t="s">
        <v>51</v>
      </c>
      <c r="F14" s="102"/>
      <c r="G14" s="102"/>
      <c r="H14" s="102">
        <v>1</v>
      </c>
      <c r="I14" s="102"/>
      <c r="J14" s="102"/>
      <c r="K14" s="102"/>
      <c r="L14" s="102"/>
      <c r="M14" s="103"/>
      <c r="N14" s="103"/>
      <c r="O14" s="103"/>
      <c r="P14" s="104"/>
      <c r="Q14" s="103">
        <f>SUM(F14:P14)</f>
        <v>1</v>
      </c>
      <c r="R14" s="108">
        <f>C13</f>
        <v>4885.38</v>
      </c>
      <c r="T14" s="27"/>
    </row>
    <row r="15" spans="2:20" x14ac:dyDescent="0.25">
      <c r="B15" s="112"/>
      <c r="C15" s="120">
        <f>SUM(C12:C14)</f>
        <v>18741.634000000002</v>
      </c>
      <c r="E15" s="101" t="s">
        <v>139</v>
      </c>
      <c r="F15" s="102"/>
      <c r="G15" s="102"/>
      <c r="H15" s="102">
        <v>0.25</v>
      </c>
      <c r="I15" s="102">
        <v>0.25</v>
      </c>
      <c r="J15" s="102">
        <v>0.25</v>
      </c>
      <c r="K15" s="102">
        <v>0.25</v>
      </c>
      <c r="L15" s="102"/>
      <c r="M15" s="102"/>
      <c r="N15" s="102"/>
      <c r="O15" s="102"/>
      <c r="P15" s="103"/>
      <c r="Q15" s="103">
        <f>SUM(F15:P15)</f>
        <v>1</v>
      </c>
      <c r="R15" s="108">
        <f>C18</f>
        <v>1569542.4979999999</v>
      </c>
      <c r="T15" s="27"/>
    </row>
    <row r="16" spans="2:20" ht="30" x14ac:dyDescent="0.25">
      <c r="B16" s="112"/>
      <c r="C16" s="120"/>
      <c r="E16" s="101" t="s">
        <v>52</v>
      </c>
      <c r="F16" s="102"/>
      <c r="G16" s="102"/>
      <c r="H16" s="103"/>
      <c r="I16" s="103"/>
      <c r="J16" s="103"/>
      <c r="K16" s="102">
        <v>0.5</v>
      </c>
      <c r="L16" s="102">
        <v>0.5</v>
      </c>
      <c r="M16" s="102"/>
      <c r="N16" s="102"/>
      <c r="O16" s="102"/>
      <c r="P16" s="102"/>
      <c r="Q16" s="103">
        <f>SUM(F16:P16)</f>
        <v>1</v>
      </c>
      <c r="R16" s="108">
        <f>C21</f>
        <v>299088.511</v>
      </c>
      <c r="T16" s="27"/>
    </row>
    <row r="17" spans="2:158" ht="15.75" thickBot="1" x14ac:dyDescent="0.3">
      <c r="B17" s="112" t="s">
        <v>86</v>
      </c>
      <c r="C17" s="120"/>
      <c r="E17" s="101" t="s">
        <v>53</v>
      </c>
      <c r="F17" s="102"/>
      <c r="G17" s="102"/>
      <c r="H17" s="103"/>
      <c r="I17" s="103"/>
      <c r="J17" s="103"/>
      <c r="K17" s="104"/>
      <c r="L17" s="102">
        <v>0.2</v>
      </c>
      <c r="M17" s="102">
        <v>0.2</v>
      </c>
      <c r="N17" s="102">
        <v>0.2</v>
      </c>
      <c r="O17" s="102">
        <v>0.2</v>
      </c>
      <c r="P17" s="102">
        <v>0.2</v>
      </c>
      <c r="Q17" s="103">
        <f>SUM(F17:P17)</f>
        <v>1</v>
      </c>
      <c r="R17" s="243">
        <f>C24</f>
        <v>1864425.351</v>
      </c>
      <c r="T17" s="27"/>
    </row>
    <row r="18" spans="2:158" ht="15.75" thickBot="1" x14ac:dyDescent="0.3">
      <c r="B18" s="112" t="s">
        <v>138</v>
      </c>
      <c r="C18" s="120">
        <v>1569542.4979999999</v>
      </c>
      <c r="E18" s="105"/>
      <c r="F18" s="177"/>
      <c r="G18" s="177"/>
      <c r="H18" s="106"/>
      <c r="I18" s="106"/>
      <c r="J18" s="106"/>
      <c r="K18" s="107"/>
      <c r="L18" s="177"/>
      <c r="M18" s="177"/>
      <c r="N18" s="177"/>
      <c r="O18" s="177"/>
      <c r="P18" s="177"/>
      <c r="Q18" s="106"/>
      <c r="R18" s="244">
        <f>SUM(R13:R17)</f>
        <v>3751797.9939999999</v>
      </c>
      <c r="T18" s="27"/>
    </row>
    <row r="19" spans="2:158" x14ac:dyDescent="0.25">
      <c r="B19" s="112"/>
      <c r="C19" s="120"/>
      <c r="E19" s="105"/>
      <c r="F19" s="177"/>
      <c r="G19" s="177"/>
      <c r="H19" s="106"/>
      <c r="I19" s="106"/>
      <c r="J19" s="106"/>
      <c r="K19" s="107"/>
      <c r="L19" s="177"/>
      <c r="M19" s="177"/>
      <c r="N19" s="177"/>
      <c r="O19" s="177"/>
      <c r="P19" s="177"/>
      <c r="Q19" s="106"/>
      <c r="R19" s="240"/>
      <c r="T19" s="27"/>
    </row>
    <row r="20" spans="2:158" x14ac:dyDescent="0.25">
      <c r="B20" s="112" t="s">
        <v>38</v>
      </c>
      <c r="C20" s="120"/>
      <c r="E20" s="105"/>
      <c r="F20" s="106"/>
      <c r="G20" s="106"/>
      <c r="H20" s="106"/>
      <c r="I20" s="106"/>
      <c r="J20" s="106"/>
      <c r="K20" s="107"/>
      <c r="L20" s="107"/>
      <c r="M20" s="107"/>
      <c r="N20" s="107"/>
      <c r="O20" s="107"/>
      <c r="P20" s="106"/>
      <c r="Q20" s="106"/>
      <c r="R20" s="241"/>
      <c r="T20" s="27"/>
    </row>
    <row r="21" spans="2:158" x14ac:dyDescent="0.25">
      <c r="B21" s="112" t="s">
        <v>41</v>
      </c>
      <c r="C21" s="120">
        <v>299088.511</v>
      </c>
      <c r="E21" s="105"/>
      <c r="F21" s="106"/>
      <c r="G21" s="106"/>
      <c r="H21" s="106"/>
      <c r="I21" s="106"/>
      <c r="J21" s="106"/>
      <c r="K21" s="107"/>
      <c r="L21" s="107"/>
      <c r="M21" s="107"/>
      <c r="N21" s="107"/>
      <c r="O21" s="107"/>
      <c r="P21" s="107"/>
      <c r="Q21" s="106"/>
      <c r="R21" s="242"/>
    </row>
    <row r="22" spans="2:158" x14ac:dyDescent="0.25">
      <c r="B22" s="112"/>
      <c r="C22" s="120"/>
    </row>
    <row r="23" spans="2:158" x14ac:dyDescent="0.25">
      <c r="B23" s="112" t="s">
        <v>42</v>
      </c>
      <c r="C23" s="119"/>
      <c r="E23" s="105"/>
      <c r="H23" s="116"/>
      <c r="R23" s="117"/>
    </row>
    <row r="24" spans="2:158" x14ac:dyDescent="0.25">
      <c r="B24" s="121" t="s">
        <v>43</v>
      </c>
      <c r="C24" s="122">
        <v>1864425.351</v>
      </c>
      <c r="E24" s="105"/>
      <c r="F24" s="116"/>
      <c r="G24" s="116"/>
      <c r="H24" s="116"/>
      <c r="I24" s="116"/>
      <c r="J24" s="116"/>
      <c r="K24" s="116"/>
      <c r="L24" s="116"/>
      <c r="R24" s="117"/>
    </row>
    <row r="25" spans="2:158" ht="15.75" thickBot="1" x14ac:dyDescent="0.3">
      <c r="C25" s="27"/>
      <c r="E25" s="105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R25" s="117"/>
      <c r="BN25" s="204">
        <v>45901</v>
      </c>
      <c r="BO25" s="204">
        <v>45658</v>
      </c>
    </row>
    <row r="26" spans="2:158" ht="15.75" thickBot="1" x14ac:dyDescent="0.3">
      <c r="B26" s="96" t="s">
        <v>44</v>
      </c>
      <c r="C26" s="97">
        <f>C15+C18+C21+C24</f>
        <v>3751797.9939999999</v>
      </c>
      <c r="E26" s="268">
        <v>43952</v>
      </c>
      <c r="F26" s="116"/>
      <c r="G26" s="116"/>
      <c r="M26" s="116"/>
      <c r="N26" s="116"/>
      <c r="O26" s="116"/>
      <c r="P26" s="116"/>
      <c r="R26" s="117"/>
      <c r="BN26" s="204">
        <v>46022</v>
      </c>
      <c r="BO26" s="204">
        <v>45900</v>
      </c>
    </row>
    <row r="27" spans="2:158" x14ac:dyDescent="0.25">
      <c r="C27" s="117"/>
      <c r="E27" s="268">
        <v>44196</v>
      </c>
      <c r="F27" s="116"/>
      <c r="G27" s="116"/>
      <c r="M27" s="116"/>
      <c r="N27" s="116"/>
      <c r="O27" s="116"/>
      <c r="P27" s="116"/>
      <c r="R27" s="117"/>
      <c r="BN27">
        <f>BN26-BN25</f>
        <v>121</v>
      </c>
      <c r="BO27">
        <f>BO26-BO25</f>
        <v>242</v>
      </c>
    </row>
    <row r="28" spans="2:158" x14ac:dyDescent="0.25">
      <c r="C28" s="117"/>
      <c r="E28" s="105">
        <f>E27-E26</f>
        <v>244</v>
      </c>
      <c r="F28" s="116"/>
      <c r="G28" s="116"/>
      <c r="M28" s="116"/>
      <c r="N28" s="116"/>
      <c r="O28" s="116"/>
      <c r="P28" s="116"/>
      <c r="R28" s="117"/>
    </row>
    <row r="29" spans="2:158" x14ac:dyDescent="0.25">
      <c r="B29" s="209" t="s">
        <v>115</v>
      </c>
      <c r="C29" s="252">
        <v>44105</v>
      </c>
      <c r="D29" s="252">
        <v>44136</v>
      </c>
      <c r="E29" s="252">
        <v>44166</v>
      </c>
      <c r="F29" s="252">
        <v>44197</v>
      </c>
      <c r="G29" s="252">
        <v>44228</v>
      </c>
      <c r="H29" s="252">
        <v>44256</v>
      </c>
      <c r="I29" s="252">
        <v>44287</v>
      </c>
      <c r="J29" s="252">
        <v>44317</v>
      </c>
      <c r="K29" s="252">
        <v>44348</v>
      </c>
      <c r="L29" s="252">
        <v>44378</v>
      </c>
      <c r="M29" s="252">
        <v>44409</v>
      </c>
      <c r="N29" s="252">
        <v>44440</v>
      </c>
      <c r="O29" s="252">
        <v>44470</v>
      </c>
      <c r="P29" s="252">
        <v>44501</v>
      </c>
      <c r="Q29" s="252">
        <v>44531</v>
      </c>
      <c r="R29" s="252">
        <v>44562</v>
      </c>
      <c r="S29" s="252">
        <v>44593</v>
      </c>
      <c r="T29" s="252">
        <v>44621</v>
      </c>
      <c r="U29" s="252">
        <v>44652</v>
      </c>
      <c r="V29" s="252">
        <v>44682</v>
      </c>
      <c r="W29" s="252">
        <v>44713</v>
      </c>
      <c r="X29" s="252">
        <v>44743</v>
      </c>
      <c r="Y29" s="252">
        <v>44774</v>
      </c>
      <c r="Z29" s="252">
        <v>44805</v>
      </c>
      <c r="AA29" s="252">
        <v>44835</v>
      </c>
      <c r="AB29" s="252">
        <v>44866</v>
      </c>
      <c r="AC29" s="252">
        <v>44896</v>
      </c>
      <c r="AD29" s="252">
        <v>44927</v>
      </c>
      <c r="AE29" s="252">
        <v>44958</v>
      </c>
      <c r="AF29" s="252">
        <v>44986</v>
      </c>
      <c r="AG29" s="252">
        <v>45017</v>
      </c>
      <c r="AH29" s="252">
        <v>45047</v>
      </c>
      <c r="AI29" s="252">
        <v>45078</v>
      </c>
      <c r="AJ29" s="252">
        <v>45108</v>
      </c>
      <c r="AK29" s="252">
        <v>45139</v>
      </c>
      <c r="AL29" s="252">
        <v>45170</v>
      </c>
      <c r="AM29" s="252">
        <v>45200</v>
      </c>
      <c r="AN29" s="252">
        <v>45231</v>
      </c>
      <c r="AO29" s="252">
        <v>45261</v>
      </c>
      <c r="AP29" s="252">
        <v>45292</v>
      </c>
      <c r="AQ29" s="252">
        <v>45323</v>
      </c>
      <c r="AR29" s="252">
        <v>45352</v>
      </c>
      <c r="AS29" s="252">
        <v>45383</v>
      </c>
      <c r="AT29" s="252">
        <v>45413</v>
      </c>
      <c r="AU29" s="252">
        <v>45444</v>
      </c>
      <c r="AV29" s="252">
        <v>45474</v>
      </c>
      <c r="AW29" s="252">
        <v>45505</v>
      </c>
      <c r="AX29" s="252">
        <v>45536</v>
      </c>
      <c r="AY29" s="252">
        <v>45566</v>
      </c>
      <c r="AZ29" s="252">
        <v>45597</v>
      </c>
      <c r="BA29" s="252">
        <v>45627</v>
      </c>
      <c r="BB29" s="252">
        <v>45658</v>
      </c>
      <c r="BC29" s="252">
        <v>45689</v>
      </c>
      <c r="BD29" s="252">
        <v>45717</v>
      </c>
      <c r="BE29" s="252">
        <v>45748</v>
      </c>
      <c r="BF29" s="252">
        <v>45778</v>
      </c>
      <c r="BG29" s="252">
        <v>45809</v>
      </c>
      <c r="BH29" s="252">
        <v>45839</v>
      </c>
      <c r="BI29" s="252">
        <v>45870</v>
      </c>
      <c r="BJ29" s="252">
        <v>45901</v>
      </c>
      <c r="BK29" s="252">
        <v>45931</v>
      </c>
      <c r="BL29" s="252">
        <v>45962</v>
      </c>
      <c r="BM29" s="252">
        <v>45992</v>
      </c>
      <c r="BN29" s="252">
        <v>46023</v>
      </c>
      <c r="BO29" s="252">
        <v>46054</v>
      </c>
      <c r="BP29" s="252">
        <v>46082</v>
      </c>
      <c r="BQ29" s="252">
        <v>46113</v>
      </c>
      <c r="BR29" s="252">
        <v>46143</v>
      </c>
      <c r="BS29" s="252">
        <v>46174</v>
      </c>
      <c r="BT29" s="252">
        <v>46204</v>
      </c>
      <c r="BU29" s="252">
        <v>46235</v>
      </c>
      <c r="BV29" s="252">
        <v>46266</v>
      </c>
      <c r="BW29" s="252">
        <v>46296</v>
      </c>
      <c r="BX29" s="252">
        <v>46327</v>
      </c>
      <c r="BY29" s="252">
        <v>46357</v>
      </c>
      <c r="BZ29" s="252">
        <v>46388</v>
      </c>
      <c r="CA29" s="252">
        <v>46419</v>
      </c>
      <c r="CB29" s="252">
        <v>46447</v>
      </c>
      <c r="CC29" s="252">
        <v>46478</v>
      </c>
      <c r="CD29" s="252">
        <v>46508</v>
      </c>
      <c r="CE29" s="252">
        <v>46539</v>
      </c>
      <c r="CF29" s="252">
        <v>46569</v>
      </c>
      <c r="CG29" s="252">
        <v>46600</v>
      </c>
      <c r="CH29" s="252">
        <v>46631</v>
      </c>
      <c r="CI29" s="252">
        <v>46661</v>
      </c>
      <c r="CJ29" s="252">
        <v>46692</v>
      </c>
      <c r="CK29" s="252">
        <v>46722</v>
      </c>
      <c r="CL29" s="252">
        <v>46753</v>
      </c>
      <c r="CM29" s="252">
        <v>46784</v>
      </c>
      <c r="CN29" s="252">
        <v>46813</v>
      </c>
      <c r="CO29" s="252">
        <v>46844</v>
      </c>
      <c r="CP29" s="252">
        <v>46874</v>
      </c>
      <c r="CQ29" s="252">
        <v>46905</v>
      </c>
      <c r="CR29" s="252">
        <v>46935</v>
      </c>
      <c r="CS29" s="252">
        <v>46966</v>
      </c>
      <c r="CT29" s="252">
        <v>46997</v>
      </c>
      <c r="CU29" s="252">
        <v>47027</v>
      </c>
      <c r="CV29" s="252">
        <v>47058</v>
      </c>
      <c r="CW29" s="252">
        <v>47088</v>
      </c>
      <c r="CX29" s="252">
        <v>47119</v>
      </c>
      <c r="CY29" s="252">
        <v>47150</v>
      </c>
      <c r="CZ29" s="252">
        <v>47178</v>
      </c>
      <c r="DA29" s="252">
        <v>47209</v>
      </c>
      <c r="DB29" s="252">
        <v>47239</v>
      </c>
      <c r="DC29" s="252">
        <v>47270</v>
      </c>
      <c r="DD29" s="252">
        <v>47300</v>
      </c>
      <c r="DE29" s="252">
        <v>47331</v>
      </c>
      <c r="DF29" s="252">
        <v>47362</v>
      </c>
      <c r="DG29" s="252">
        <v>47392</v>
      </c>
      <c r="DH29" s="252">
        <v>47423</v>
      </c>
      <c r="DI29" s="252">
        <v>47453</v>
      </c>
      <c r="DJ29" s="252">
        <v>47484</v>
      </c>
      <c r="DK29" s="252">
        <v>47515</v>
      </c>
      <c r="DL29" s="252">
        <v>47543</v>
      </c>
      <c r="DM29" s="252">
        <v>47574</v>
      </c>
      <c r="DN29" s="252">
        <v>47604</v>
      </c>
      <c r="DO29" s="252">
        <v>47635</v>
      </c>
      <c r="DP29" s="252">
        <v>47665</v>
      </c>
      <c r="DQ29" s="252">
        <v>47696</v>
      </c>
      <c r="DR29" s="252">
        <v>47727</v>
      </c>
      <c r="DS29" s="252">
        <v>47757</v>
      </c>
      <c r="DT29" s="252">
        <v>47788</v>
      </c>
      <c r="DU29" s="252">
        <v>47818</v>
      </c>
      <c r="DV29" s="252">
        <v>47849</v>
      </c>
      <c r="DW29" s="252">
        <v>47880</v>
      </c>
      <c r="DX29" s="252">
        <v>47908</v>
      </c>
      <c r="DY29" s="252">
        <v>47939</v>
      </c>
      <c r="DZ29" s="252">
        <v>47969</v>
      </c>
      <c r="EA29" s="252">
        <v>48000</v>
      </c>
      <c r="EB29" s="252">
        <v>48030</v>
      </c>
      <c r="EC29" s="252">
        <v>48061</v>
      </c>
      <c r="ED29" s="252">
        <v>48092</v>
      </c>
      <c r="EE29" s="252">
        <v>48122</v>
      </c>
      <c r="EF29" s="252">
        <v>48153</v>
      </c>
      <c r="EG29" s="252">
        <v>48183</v>
      </c>
      <c r="EH29" s="252">
        <v>48214</v>
      </c>
      <c r="EI29" s="252">
        <v>48245</v>
      </c>
      <c r="EJ29" s="252">
        <v>48274</v>
      </c>
      <c r="EK29" s="252">
        <v>48305</v>
      </c>
      <c r="EL29" s="252">
        <v>48335</v>
      </c>
      <c r="EM29" s="252">
        <v>48366</v>
      </c>
      <c r="EN29" s="252">
        <v>48396</v>
      </c>
      <c r="EO29" s="252">
        <v>48427</v>
      </c>
      <c r="EP29" s="252">
        <v>48458</v>
      </c>
      <c r="EQ29" s="252">
        <v>48488</v>
      </c>
      <c r="ER29" s="252">
        <v>48519</v>
      </c>
      <c r="ES29" s="252">
        <v>48549</v>
      </c>
      <c r="ET29" s="252">
        <v>48580</v>
      </c>
      <c r="EU29" s="252">
        <v>48611</v>
      </c>
      <c r="EV29" s="252">
        <v>48639</v>
      </c>
      <c r="EW29" s="252">
        <v>48670</v>
      </c>
      <c r="EX29" s="252">
        <v>48700</v>
      </c>
      <c r="EY29" s="252">
        <v>48731</v>
      </c>
      <c r="EZ29" s="252">
        <v>48761</v>
      </c>
      <c r="FA29" s="252">
        <v>48792</v>
      </c>
    </row>
    <row r="30" spans="2:158" x14ac:dyDescent="0.25">
      <c r="B30" s="217" t="s">
        <v>59</v>
      </c>
      <c r="C30" s="247">
        <v>0</v>
      </c>
      <c r="D30" s="247">
        <v>0</v>
      </c>
      <c r="E30" s="248">
        <f>((D32*Supuestos!$J$13)/360)*69</f>
        <v>42.758090468333336</v>
      </c>
      <c r="F30" s="247">
        <v>0</v>
      </c>
      <c r="G30" s="247">
        <v>0</v>
      </c>
      <c r="H30" s="247">
        <v>0</v>
      </c>
      <c r="I30" s="247">
        <v>0</v>
      </c>
      <c r="J30" s="247">
        <v>0</v>
      </c>
      <c r="K30" s="247">
        <v>0</v>
      </c>
      <c r="L30" s="247">
        <v>0</v>
      </c>
      <c r="M30" s="247">
        <v>0</v>
      </c>
      <c r="N30" s="247">
        <v>0</v>
      </c>
      <c r="O30" s="247">
        <v>0</v>
      </c>
      <c r="P30" s="247">
        <v>0</v>
      </c>
      <c r="Q30" s="247">
        <v>0</v>
      </c>
      <c r="R30" s="248">
        <f>(Q32*Supuestos!$K$13)</f>
        <v>778.72147480000001</v>
      </c>
      <c r="S30" s="247">
        <v>0</v>
      </c>
      <c r="T30" s="247">
        <v>0</v>
      </c>
      <c r="U30" s="247">
        <v>0</v>
      </c>
      <c r="V30" s="247">
        <v>0</v>
      </c>
      <c r="W30" s="247">
        <v>0</v>
      </c>
      <c r="X30" s="247">
        <v>0</v>
      </c>
      <c r="Y30" s="247">
        <v>0</v>
      </c>
      <c r="Z30" s="247">
        <v>0</v>
      </c>
      <c r="AA30" s="247">
        <v>0</v>
      </c>
      <c r="AB30" s="247">
        <v>0</v>
      </c>
      <c r="AC30" s="247">
        <v>0</v>
      </c>
      <c r="AD30" s="248">
        <f>(AC32*Supuestos!$L$13)</f>
        <v>1817.9405248000003</v>
      </c>
      <c r="AE30" s="247">
        <v>0</v>
      </c>
      <c r="AF30" s="247">
        <v>0</v>
      </c>
      <c r="AG30" s="247">
        <v>0</v>
      </c>
      <c r="AH30" s="247">
        <v>0</v>
      </c>
      <c r="AI30" s="247">
        <v>0</v>
      </c>
      <c r="AJ30" s="247">
        <v>0</v>
      </c>
      <c r="AK30" s="247">
        <v>0</v>
      </c>
      <c r="AL30" s="247">
        <f>AK32*$C$4</f>
        <v>1583.7698322000001</v>
      </c>
      <c r="AM30" s="247">
        <v>0</v>
      </c>
      <c r="AN30" s="247">
        <v>0</v>
      </c>
      <c r="AO30" s="247">
        <v>0</v>
      </c>
      <c r="AP30" s="248">
        <f>(AO32*($C$8/360))*108</f>
        <v>201.3986439591508</v>
      </c>
      <c r="AQ30" s="247">
        <v>0</v>
      </c>
      <c r="AR30" s="247">
        <v>0</v>
      </c>
      <c r="AS30" s="247">
        <v>0</v>
      </c>
      <c r="AT30" s="247">
        <v>0</v>
      </c>
      <c r="AU30" s="247">
        <v>0</v>
      </c>
      <c r="AV30" s="247">
        <v>0</v>
      </c>
      <c r="AW30" s="247">
        <v>0</v>
      </c>
      <c r="AX30" s="247">
        <v>0</v>
      </c>
      <c r="AY30" s="247">
        <v>0</v>
      </c>
      <c r="AZ30" s="247">
        <v>0</v>
      </c>
      <c r="BA30" s="247">
        <v>0</v>
      </c>
      <c r="BB30" s="248">
        <f>(BA32*$C$8)</f>
        <v>671.32881319716932</v>
      </c>
      <c r="BC30" s="247">
        <v>0</v>
      </c>
      <c r="BD30" s="247">
        <v>0</v>
      </c>
      <c r="BE30" s="247">
        <v>0</v>
      </c>
      <c r="BF30" s="247">
        <v>0</v>
      </c>
      <c r="BG30" s="248"/>
      <c r="BH30" s="248"/>
      <c r="BI30" s="248">
        <f>((BH32*$C$8)/360)*212</f>
        <v>395.33807888277749</v>
      </c>
      <c r="BJ30" s="247">
        <v>0</v>
      </c>
      <c r="BK30" s="247">
        <v>0</v>
      </c>
      <c r="BL30" s="247">
        <v>0</v>
      </c>
      <c r="BM30" s="247">
        <v>0</v>
      </c>
      <c r="BN30" s="247">
        <v>0</v>
      </c>
      <c r="BO30" s="247">
        <v>0</v>
      </c>
      <c r="BP30" s="247">
        <v>0</v>
      </c>
      <c r="BQ30" s="247">
        <v>0</v>
      </c>
      <c r="BR30" s="247">
        <v>0</v>
      </c>
      <c r="BS30" s="247">
        <v>0</v>
      </c>
      <c r="BT30" s="247">
        <v>0</v>
      </c>
      <c r="BU30" s="247">
        <v>0</v>
      </c>
      <c r="BV30" s="247">
        <v>0</v>
      </c>
      <c r="BW30" s="247">
        <v>0</v>
      </c>
      <c r="BX30" s="247">
        <v>0</v>
      </c>
      <c r="BY30" s="247">
        <v>0</v>
      </c>
      <c r="BZ30" s="247">
        <v>0</v>
      </c>
      <c r="CA30" s="247">
        <v>0</v>
      </c>
      <c r="CB30" s="247">
        <v>0</v>
      </c>
      <c r="CC30" s="247">
        <v>0</v>
      </c>
      <c r="CD30" s="247">
        <v>0</v>
      </c>
      <c r="CE30" s="247">
        <v>0</v>
      </c>
      <c r="CF30" s="247">
        <v>0</v>
      </c>
      <c r="CG30" s="247">
        <v>0</v>
      </c>
      <c r="CH30" s="247">
        <v>0</v>
      </c>
      <c r="CI30" s="247">
        <v>0</v>
      </c>
      <c r="CJ30" s="247">
        <v>0</v>
      </c>
      <c r="CK30" s="247">
        <v>0</v>
      </c>
      <c r="CL30" s="247">
        <v>0</v>
      </c>
      <c r="CM30" s="247">
        <v>0</v>
      </c>
      <c r="CN30" s="247">
        <v>0</v>
      </c>
      <c r="CO30" s="247">
        <v>0</v>
      </c>
      <c r="CP30" s="247">
        <v>0</v>
      </c>
      <c r="CQ30" s="247">
        <v>0</v>
      </c>
      <c r="CR30" s="247">
        <v>0</v>
      </c>
      <c r="CS30" s="247">
        <v>0</v>
      </c>
      <c r="CT30" s="247">
        <v>0</v>
      </c>
      <c r="CU30" s="247">
        <v>0</v>
      </c>
      <c r="CV30" s="247">
        <v>0</v>
      </c>
      <c r="CW30" s="247">
        <v>0</v>
      </c>
      <c r="CX30" s="247">
        <v>0</v>
      </c>
      <c r="CY30" s="247">
        <v>0</v>
      </c>
      <c r="CZ30" s="247">
        <v>0</v>
      </c>
      <c r="DA30" s="247">
        <v>0</v>
      </c>
      <c r="DB30" s="247">
        <v>0</v>
      </c>
      <c r="DC30" s="247">
        <v>0</v>
      </c>
      <c r="DD30" s="247">
        <v>0</v>
      </c>
      <c r="DE30" s="247">
        <v>0</v>
      </c>
      <c r="DF30" s="247">
        <v>0</v>
      </c>
      <c r="DG30" s="247">
        <v>0</v>
      </c>
      <c r="DH30" s="247">
        <v>0</v>
      </c>
      <c r="DI30" s="247">
        <v>0</v>
      </c>
      <c r="DJ30" s="247">
        <v>0</v>
      </c>
      <c r="DK30" s="247">
        <v>0</v>
      </c>
      <c r="DL30" s="247">
        <v>0</v>
      </c>
      <c r="DM30" s="247">
        <v>0</v>
      </c>
      <c r="DN30" s="247">
        <v>0</v>
      </c>
      <c r="DO30" s="247">
        <v>0</v>
      </c>
      <c r="DP30" s="247">
        <v>0</v>
      </c>
      <c r="DQ30" s="247">
        <v>0</v>
      </c>
      <c r="DR30" s="247">
        <v>0</v>
      </c>
      <c r="DS30" s="247">
        <v>0</v>
      </c>
      <c r="DT30" s="247">
        <v>0</v>
      </c>
      <c r="DU30" s="247">
        <v>0</v>
      </c>
      <c r="DV30" s="247">
        <v>0</v>
      </c>
      <c r="DW30" s="247">
        <v>0</v>
      </c>
      <c r="DX30" s="247">
        <v>0</v>
      </c>
      <c r="DY30" s="247">
        <v>0</v>
      </c>
      <c r="DZ30" s="247">
        <v>0</v>
      </c>
      <c r="EA30" s="247">
        <v>0</v>
      </c>
      <c r="EB30" s="247">
        <v>0</v>
      </c>
      <c r="EC30" s="247">
        <v>0</v>
      </c>
      <c r="ED30" s="247">
        <v>0</v>
      </c>
      <c r="EE30" s="247">
        <v>0</v>
      </c>
      <c r="EF30" s="247">
        <v>0</v>
      </c>
      <c r="EG30" s="247">
        <v>0</v>
      </c>
      <c r="EH30" s="247">
        <v>0</v>
      </c>
      <c r="EI30" s="247">
        <v>0</v>
      </c>
      <c r="EJ30" s="247">
        <v>0</v>
      </c>
      <c r="EK30" s="247">
        <v>0</v>
      </c>
      <c r="EL30" s="247">
        <v>0</v>
      </c>
      <c r="EM30" s="247">
        <v>0</v>
      </c>
      <c r="EN30" s="247">
        <v>0</v>
      </c>
      <c r="EO30" s="247">
        <v>0</v>
      </c>
      <c r="EP30" s="247">
        <v>0</v>
      </c>
      <c r="EQ30" s="247">
        <v>0</v>
      </c>
      <c r="ER30" s="247">
        <v>0</v>
      </c>
      <c r="ES30" s="247">
        <v>0</v>
      </c>
      <c r="ET30" s="247">
        <v>0</v>
      </c>
      <c r="EU30" s="247">
        <v>0</v>
      </c>
      <c r="EV30" s="247">
        <v>0</v>
      </c>
      <c r="EW30" s="247">
        <v>0</v>
      </c>
      <c r="EX30" s="247">
        <v>0</v>
      </c>
      <c r="EY30" s="247"/>
      <c r="EZ30" s="247"/>
      <c r="FA30" s="249"/>
      <c r="FB30" s="116">
        <f>SUM(C30:FA30)</f>
        <v>5491.2554583074307</v>
      </c>
    </row>
    <row r="31" spans="2:158" x14ac:dyDescent="0.25">
      <c r="B31" s="218" t="s">
        <v>60</v>
      </c>
      <c r="C31" s="116">
        <v>0</v>
      </c>
      <c r="D31" s="116">
        <v>0</v>
      </c>
      <c r="E31" s="116">
        <v>0</v>
      </c>
      <c r="F31" s="116">
        <v>0</v>
      </c>
      <c r="G31" s="116">
        <v>0</v>
      </c>
      <c r="H31" s="116">
        <v>0</v>
      </c>
      <c r="I31" s="116">
        <v>0</v>
      </c>
      <c r="J31" s="116">
        <v>0</v>
      </c>
      <c r="K31" s="116">
        <v>0</v>
      </c>
      <c r="L31" s="116">
        <v>0</v>
      </c>
      <c r="M31" s="116">
        <v>0</v>
      </c>
      <c r="N31" s="116">
        <v>0</v>
      </c>
      <c r="O31" s="116">
        <v>0</v>
      </c>
      <c r="P31" s="116">
        <v>0</v>
      </c>
      <c r="Q31" s="116">
        <v>0</v>
      </c>
      <c r="R31" s="116">
        <v>0</v>
      </c>
      <c r="S31" s="116">
        <v>0</v>
      </c>
      <c r="T31" s="116">
        <v>0</v>
      </c>
      <c r="U31" s="116">
        <v>0</v>
      </c>
      <c r="V31" s="116">
        <v>0</v>
      </c>
      <c r="W31" s="116">
        <v>0</v>
      </c>
      <c r="X31" s="116">
        <v>0</v>
      </c>
      <c r="Y31" s="116">
        <v>0</v>
      </c>
      <c r="Z31" s="116">
        <v>0</v>
      </c>
      <c r="AA31" s="116">
        <v>0</v>
      </c>
      <c r="AB31" s="116">
        <v>0</v>
      </c>
      <c r="AC31" s="116">
        <v>0</v>
      </c>
      <c r="AD31" s="116">
        <v>0</v>
      </c>
      <c r="AE31" s="116">
        <v>0</v>
      </c>
      <c r="AF31" s="116">
        <v>0</v>
      </c>
      <c r="AG31" s="116">
        <v>0</v>
      </c>
      <c r="AH31" s="116">
        <v>0</v>
      </c>
      <c r="AI31" s="116">
        <v>0</v>
      </c>
      <c r="AJ31" s="116">
        <v>0</v>
      </c>
      <c r="AK31" s="116">
        <v>0</v>
      </c>
      <c r="AL31" s="116">
        <v>0</v>
      </c>
      <c r="AM31" s="116">
        <v>0</v>
      </c>
      <c r="AN31" s="116">
        <v>0</v>
      </c>
      <c r="AO31" s="116">
        <v>0</v>
      </c>
      <c r="AP31" s="116">
        <v>0</v>
      </c>
      <c r="AQ31" s="116">
        <v>0</v>
      </c>
      <c r="AR31" s="116">
        <v>0</v>
      </c>
      <c r="AS31" s="116">
        <v>0</v>
      </c>
      <c r="AT31" s="116">
        <v>0</v>
      </c>
      <c r="AU31" s="116">
        <v>0</v>
      </c>
      <c r="AV31" s="116">
        <v>0</v>
      </c>
      <c r="AW31" s="116">
        <v>0</v>
      </c>
      <c r="AX31" s="116">
        <v>0</v>
      </c>
      <c r="AY31" s="116">
        <v>0</v>
      </c>
      <c r="AZ31" s="116">
        <v>0</v>
      </c>
      <c r="BA31" s="116">
        <v>0</v>
      </c>
      <c r="BB31" s="116">
        <v>0</v>
      </c>
      <c r="BC31" s="116">
        <v>0</v>
      </c>
      <c r="BD31" s="116">
        <v>0</v>
      </c>
      <c r="BE31" s="116">
        <v>0</v>
      </c>
      <c r="BF31" s="116">
        <v>0</v>
      </c>
      <c r="BG31" s="116">
        <v>0</v>
      </c>
      <c r="BH31" s="116">
        <v>0</v>
      </c>
      <c r="BI31" s="116">
        <v>13856</v>
      </c>
      <c r="BJ31" s="116">
        <v>0</v>
      </c>
      <c r="BK31" s="116">
        <v>0</v>
      </c>
      <c r="BL31" s="116">
        <v>0</v>
      </c>
      <c r="BM31" s="116">
        <v>0</v>
      </c>
      <c r="BN31" s="116">
        <v>0</v>
      </c>
      <c r="BO31" s="116">
        <v>0</v>
      </c>
      <c r="BP31" s="116">
        <v>0</v>
      </c>
      <c r="BQ31" s="116">
        <v>0</v>
      </c>
      <c r="BR31" s="116">
        <v>0</v>
      </c>
      <c r="BS31" s="116">
        <v>0</v>
      </c>
      <c r="BT31" s="116">
        <v>0</v>
      </c>
      <c r="BU31" s="116">
        <v>0</v>
      </c>
      <c r="BV31" s="116">
        <v>0</v>
      </c>
      <c r="BW31" s="116">
        <v>0</v>
      </c>
      <c r="BX31" s="116">
        <v>0</v>
      </c>
      <c r="BY31" s="116">
        <v>0</v>
      </c>
      <c r="BZ31" s="116">
        <v>0</v>
      </c>
      <c r="CA31" s="116">
        <v>0</v>
      </c>
      <c r="CB31" s="116">
        <v>0</v>
      </c>
      <c r="CC31" s="116">
        <v>0</v>
      </c>
      <c r="CD31" s="116">
        <v>0</v>
      </c>
      <c r="CE31" s="116">
        <v>0</v>
      </c>
      <c r="CF31" s="116">
        <v>0</v>
      </c>
      <c r="CG31" s="116">
        <v>0</v>
      </c>
      <c r="CH31" s="116">
        <v>0</v>
      </c>
      <c r="CI31" s="116">
        <v>0</v>
      </c>
      <c r="CJ31" s="116">
        <v>0</v>
      </c>
      <c r="CK31" s="116">
        <v>0</v>
      </c>
      <c r="CL31" s="116">
        <v>0</v>
      </c>
      <c r="CM31" s="116">
        <v>0</v>
      </c>
      <c r="CN31" s="116">
        <v>0</v>
      </c>
      <c r="CO31" s="116">
        <v>0</v>
      </c>
      <c r="CP31" s="116">
        <v>0</v>
      </c>
      <c r="CQ31" s="116">
        <v>0</v>
      </c>
      <c r="CR31" s="116">
        <v>0</v>
      </c>
      <c r="CS31" s="116">
        <v>0</v>
      </c>
      <c r="CT31" s="116">
        <v>0</v>
      </c>
      <c r="CU31" s="116">
        <v>0</v>
      </c>
      <c r="CV31" s="116">
        <v>0</v>
      </c>
      <c r="CW31" s="116">
        <v>0</v>
      </c>
      <c r="CX31" s="116">
        <v>0</v>
      </c>
      <c r="CY31" s="116">
        <v>0</v>
      </c>
      <c r="CZ31" s="116">
        <v>0</v>
      </c>
      <c r="DA31" s="116">
        <v>0</v>
      </c>
      <c r="DB31" s="116">
        <v>0</v>
      </c>
      <c r="DC31" s="116">
        <v>0</v>
      </c>
      <c r="DD31" s="116">
        <v>0</v>
      </c>
      <c r="DE31" s="116">
        <v>0</v>
      </c>
      <c r="DF31" s="116">
        <v>0</v>
      </c>
      <c r="DG31" s="116">
        <v>0</v>
      </c>
      <c r="DH31" s="116">
        <v>0</v>
      </c>
      <c r="DI31" s="116">
        <v>0</v>
      </c>
      <c r="DJ31" s="116">
        <v>0</v>
      </c>
      <c r="DK31" s="116">
        <v>0</v>
      </c>
      <c r="DL31" s="116">
        <v>0</v>
      </c>
      <c r="DM31" s="116">
        <v>0</v>
      </c>
      <c r="DN31" s="116">
        <v>0</v>
      </c>
      <c r="DO31" s="116">
        <v>0</v>
      </c>
      <c r="DP31" s="116">
        <v>0</v>
      </c>
      <c r="DQ31" s="116">
        <v>0</v>
      </c>
      <c r="DR31" s="116">
        <v>0</v>
      </c>
      <c r="DS31" s="116">
        <v>0</v>
      </c>
      <c r="DT31" s="116">
        <v>0</v>
      </c>
      <c r="DU31" s="116">
        <v>0</v>
      </c>
      <c r="DV31" s="116">
        <v>0</v>
      </c>
      <c r="DW31" s="116">
        <v>0</v>
      </c>
      <c r="DX31" s="116">
        <v>0</v>
      </c>
      <c r="DY31" s="116">
        <v>0</v>
      </c>
      <c r="DZ31" s="116">
        <v>0</v>
      </c>
      <c r="EA31" s="116">
        <v>0</v>
      </c>
      <c r="EB31" s="116">
        <v>0</v>
      </c>
      <c r="EC31" s="116">
        <v>0</v>
      </c>
      <c r="ED31" s="116">
        <v>0</v>
      </c>
      <c r="EE31" s="116">
        <v>0</v>
      </c>
      <c r="EF31" s="116">
        <v>0</v>
      </c>
      <c r="EG31" s="116">
        <v>0</v>
      </c>
      <c r="EH31" s="116">
        <v>0</v>
      </c>
      <c r="EI31" s="116">
        <v>0</v>
      </c>
      <c r="EJ31" s="116">
        <v>0</v>
      </c>
      <c r="EK31" s="116">
        <v>0</v>
      </c>
      <c r="EL31" s="116">
        <v>0</v>
      </c>
      <c r="EM31" s="116">
        <v>0</v>
      </c>
      <c r="EN31" s="116">
        <v>0</v>
      </c>
      <c r="EO31" s="116">
        <v>0</v>
      </c>
      <c r="EP31" s="116">
        <v>0</v>
      </c>
      <c r="EQ31" s="116">
        <v>0</v>
      </c>
      <c r="ER31" s="116">
        <v>0</v>
      </c>
      <c r="ES31" s="116">
        <v>0</v>
      </c>
      <c r="ET31" s="116">
        <v>0</v>
      </c>
      <c r="EU31" s="116">
        <v>0</v>
      </c>
      <c r="EV31" s="116">
        <v>0</v>
      </c>
      <c r="EW31" s="116">
        <v>0</v>
      </c>
      <c r="EX31" s="116">
        <v>0</v>
      </c>
      <c r="EY31" s="116"/>
      <c r="EZ31" s="116"/>
      <c r="FA31" s="250"/>
      <c r="FB31" s="116">
        <f>SUM(C31:FA31)</f>
        <v>13856</v>
      </c>
    </row>
    <row r="32" spans="2:158" x14ac:dyDescent="0.25">
      <c r="B32" s="219" t="s">
        <v>111</v>
      </c>
      <c r="C32" s="214">
        <f>C12</f>
        <v>13856.254000000001</v>
      </c>
      <c r="D32" s="214">
        <f>C32-D31</f>
        <v>13856.254000000001</v>
      </c>
      <c r="E32" s="214">
        <f t="shared" ref="E32:AU32" si="0">D32-E31</f>
        <v>13856.254000000001</v>
      </c>
      <c r="F32" s="214">
        <f t="shared" si="0"/>
        <v>13856.254000000001</v>
      </c>
      <c r="G32" s="214">
        <f t="shared" si="0"/>
        <v>13856.254000000001</v>
      </c>
      <c r="H32" s="214">
        <f t="shared" si="0"/>
        <v>13856.254000000001</v>
      </c>
      <c r="I32" s="214">
        <f t="shared" si="0"/>
        <v>13856.254000000001</v>
      </c>
      <c r="J32" s="214">
        <f t="shared" si="0"/>
        <v>13856.254000000001</v>
      </c>
      <c r="K32" s="214">
        <f t="shared" si="0"/>
        <v>13856.254000000001</v>
      </c>
      <c r="L32" s="214">
        <f t="shared" si="0"/>
        <v>13856.254000000001</v>
      </c>
      <c r="M32" s="214">
        <f t="shared" si="0"/>
        <v>13856.254000000001</v>
      </c>
      <c r="N32" s="214">
        <f t="shared" si="0"/>
        <v>13856.254000000001</v>
      </c>
      <c r="O32" s="214">
        <f t="shared" si="0"/>
        <v>13856.254000000001</v>
      </c>
      <c r="P32" s="214">
        <f t="shared" si="0"/>
        <v>13856.254000000001</v>
      </c>
      <c r="Q32" s="214">
        <f t="shared" si="0"/>
        <v>13856.254000000001</v>
      </c>
      <c r="R32" s="214">
        <f t="shared" si="0"/>
        <v>13856.254000000001</v>
      </c>
      <c r="S32" s="214">
        <f t="shared" si="0"/>
        <v>13856.254000000001</v>
      </c>
      <c r="T32" s="214">
        <f t="shared" si="0"/>
        <v>13856.254000000001</v>
      </c>
      <c r="U32" s="214">
        <f t="shared" si="0"/>
        <v>13856.254000000001</v>
      </c>
      <c r="V32" s="214">
        <f t="shared" si="0"/>
        <v>13856.254000000001</v>
      </c>
      <c r="W32" s="214">
        <f t="shared" si="0"/>
        <v>13856.254000000001</v>
      </c>
      <c r="X32" s="214">
        <f t="shared" si="0"/>
        <v>13856.254000000001</v>
      </c>
      <c r="Y32" s="214">
        <f t="shared" si="0"/>
        <v>13856.254000000001</v>
      </c>
      <c r="Z32" s="214">
        <f t="shared" si="0"/>
        <v>13856.254000000001</v>
      </c>
      <c r="AA32" s="214">
        <f t="shared" si="0"/>
        <v>13856.254000000001</v>
      </c>
      <c r="AB32" s="214">
        <f t="shared" si="0"/>
        <v>13856.254000000001</v>
      </c>
      <c r="AC32" s="214">
        <f t="shared" si="0"/>
        <v>13856.254000000001</v>
      </c>
      <c r="AD32" s="214">
        <f t="shared" si="0"/>
        <v>13856.254000000001</v>
      </c>
      <c r="AE32" s="214">
        <f t="shared" si="0"/>
        <v>13856.254000000001</v>
      </c>
      <c r="AF32" s="214">
        <f t="shared" si="0"/>
        <v>13856.254000000001</v>
      </c>
      <c r="AG32" s="214">
        <f t="shared" si="0"/>
        <v>13856.254000000001</v>
      </c>
      <c r="AH32" s="214">
        <f t="shared" si="0"/>
        <v>13856.254000000001</v>
      </c>
      <c r="AI32" s="214">
        <f t="shared" si="0"/>
        <v>13856.254000000001</v>
      </c>
      <c r="AJ32" s="214">
        <f t="shared" si="0"/>
        <v>13856.254000000001</v>
      </c>
      <c r="AK32" s="214">
        <f t="shared" si="0"/>
        <v>13856.254000000001</v>
      </c>
      <c r="AL32" s="214">
        <f t="shared" si="0"/>
        <v>13856.254000000001</v>
      </c>
      <c r="AM32" s="214">
        <f t="shared" si="0"/>
        <v>13856.254000000001</v>
      </c>
      <c r="AN32" s="214">
        <f t="shared" si="0"/>
        <v>13856.254000000001</v>
      </c>
      <c r="AO32" s="214">
        <f t="shared" si="0"/>
        <v>13856.254000000001</v>
      </c>
      <c r="AP32" s="214">
        <f t="shared" si="0"/>
        <v>13856.254000000001</v>
      </c>
      <c r="AQ32" s="214">
        <f t="shared" si="0"/>
        <v>13856.254000000001</v>
      </c>
      <c r="AR32" s="214">
        <f t="shared" si="0"/>
        <v>13856.254000000001</v>
      </c>
      <c r="AS32" s="214">
        <f t="shared" si="0"/>
        <v>13856.254000000001</v>
      </c>
      <c r="AT32" s="214">
        <f t="shared" si="0"/>
        <v>13856.254000000001</v>
      </c>
      <c r="AU32" s="214">
        <f t="shared" si="0"/>
        <v>13856.254000000001</v>
      </c>
      <c r="AV32" s="214">
        <f t="shared" ref="AV32" si="1">AU32-AV31</f>
        <v>13856.254000000001</v>
      </c>
      <c r="AW32" s="214">
        <f t="shared" ref="AW32" si="2">AV32-AW31</f>
        <v>13856.254000000001</v>
      </c>
      <c r="AX32" s="214">
        <f t="shared" ref="AX32" si="3">AW32-AX31</f>
        <v>13856.254000000001</v>
      </c>
      <c r="AY32" s="214">
        <f t="shared" ref="AY32" si="4">AX32-AY31</f>
        <v>13856.254000000001</v>
      </c>
      <c r="AZ32" s="214">
        <f t="shared" ref="AZ32" si="5">AY32-AZ31</f>
        <v>13856.254000000001</v>
      </c>
      <c r="BA32" s="214">
        <f t="shared" ref="BA32" si="6">AZ32-BA31</f>
        <v>13856.254000000001</v>
      </c>
      <c r="BB32" s="214">
        <f t="shared" ref="BB32" si="7">BA32-BB31</f>
        <v>13856.254000000001</v>
      </c>
      <c r="BC32" s="214">
        <f t="shared" ref="BC32" si="8">BB32-BC31</f>
        <v>13856.254000000001</v>
      </c>
      <c r="BD32" s="214">
        <f t="shared" ref="BD32" si="9">BC32-BD31</f>
        <v>13856.254000000001</v>
      </c>
      <c r="BE32" s="214">
        <f t="shared" ref="BE32" si="10">BD32-BE31</f>
        <v>13856.254000000001</v>
      </c>
      <c r="BF32" s="214">
        <f t="shared" ref="BF32" si="11">BE32-BF31</f>
        <v>13856.254000000001</v>
      </c>
      <c r="BG32" s="214">
        <f t="shared" ref="BG32" si="12">BF32-BG31</f>
        <v>13856.254000000001</v>
      </c>
      <c r="BH32" s="214">
        <f t="shared" ref="BH32" si="13">BG32-BH31</f>
        <v>13856.254000000001</v>
      </c>
      <c r="BI32" s="214">
        <f t="shared" ref="BI32" si="14">BH32-BI31</f>
        <v>0.25400000000081491</v>
      </c>
      <c r="BJ32" s="215"/>
      <c r="BK32" s="215"/>
      <c r="BL32" s="215"/>
      <c r="BM32" s="215"/>
      <c r="BN32" s="215"/>
      <c r="BO32" s="215"/>
      <c r="BP32" s="215"/>
      <c r="BQ32" s="215"/>
      <c r="BR32" s="215"/>
      <c r="BS32" s="215"/>
      <c r="BT32" s="215"/>
      <c r="BU32" s="215"/>
      <c r="BV32" s="215"/>
      <c r="BW32" s="215"/>
      <c r="BX32" s="215"/>
      <c r="BY32" s="215"/>
      <c r="BZ32" s="215"/>
      <c r="CA32" s="215"/>
      <c r="CB32" s="215"/>
      <c r="CC32" s="215"/>
      <c r="CD32" s="215"/>
      <c r="CE32" s="215"/>
      <c r="CF32" s="215"/>
      <c r="CG32" s="215"/>
      <c r="CH32" s="215"/>
      <c r="CI32" s="215"/>
      <c r="CJ32" s="215"/>
      <c r="CK32" s="215"/>
      <c r="CL32" s="215"/>
      <c r="CM32" s="215"/>
      <c r="CN32" s="215"/>
      <c r="CO32" s="215"/>
      <c r="CP32" s="215"/>
      <c r="CQ32" s="215"/>
      <c r="CR32" s="215"/>
      <c r="CS32" s="215"/>
      <c r="CT32" s="215"/>
      <c r="CU32" s="215"/>
      <c r="CV32" s="215"/>
      <c r="CW32" s="215"/>
      <c r="CX32" s="215"/>
      <c r="CY32" s="215"/>
      <c r="CZ32" s="215"/>
      <c r="DA32" s="215"/>
      <c r="DB32" s="215"/>
      <c r="DC32" s="215"/>
      <c r="DD32" s="215"/>
      <c r="DE32" s="215"/>
      <c r="DF32" s="215"/>
      <c r="DG32" s="215"/>
      <c r="DH32" s="215"/>
      <c r="DI32" s="215"/>
      <c r="DJ32" s="215"/>
      <c r="DK32" s="215"/>
      <c r="DL32" s="215"/>
      <c r="DM32" s="215"/>
      <c r="DN32" s="215"/>
      <c r="DO32" s="215"/>
      <c r="DP32" s="215"/>
      <c r="DQ32" s="215"/>
      <c r="DR32" s="215"/>
      <c r="DS32" s="215"/>
      <c r="DT32" s="215"/>
      <c r="DU32" s="215"/>
      <c r="DV32" s="215"/>
      <c r="DW32" s="215"/>
      <c r="DX32" s="215"/>
      <c r="DY32" s="215"/>
      <c r="DZ32" s="215"/>
      <c r="EA32" s="215"/>
      <c r="EB32" s="215"/>
      <c r="EC32" s="215"/>
      <c r="ED32" s="215"/>
      <c r="EE32" s="215"/>
      <c r="EF32" s="215"/>
      <c r="EG32" s="215"/>
      <c r="EH32" s="215"/>
      <c r="EI32" s="215"/>
      <c r="EJ32" s="215"/>
      <c r="EK32" s="215"/>
      <c r="EL32" s="215"/>
      <c r="EM32" s="215"/>
      <c r="EN32" s="215"/>
      <c r="EO32" s="215"/>
      <c r="EP32" s="215"/>
      <c r="EQ32" s="215"/>
      <c r="ER32" s="215"/>
      <c r="ES32" s="215"/>
      <c r="ET32" s="215"/>
      <c r="EU32" s="215"/>
      <c r="EV32" s="215"/>
      <c r="EW32" s="215"/>
      <c r="EX32" s="215"/>
      <c r="EY32" s="215"/>
      <c r="EZ32" s="215"/>
      <c r="FA32" s="216"/>
      <c r="FB32" s="116"/>
    </row>
    <row r="33" spans="2:158" x14ac:dyDescent="0.25">
      <c r="B33" s="251"/>
      <c r="C33" s="227"/>
      <c r="D33" s="227"/>
      <c r="E33" s="227"/>
      <c r="F33" s="227"/>
      <c r="G33" s="227"/>
      <c r="H33" s="227"/>
      <c r="I33" s="227"/>
      <c r="J33" s="227"/>
      <c r="K33" s="227"/>
      <c r="L33" s="227"/>
      <c r="M33" s="227"/>
      <c r="N33" s="227"/>
      <c r="O33" s="227"/>
      <c r="P33" s="227"/>
      <c r="Q33" s="227"/>
      <c r="R33" s="227"/>
      <c r="S33" s="227"/>
      <c r="T33" s="227"/>
      <c r="U33" s="227"/>
      <c r="V33" s="227"/>
      <c r="W33" s="227"/>
      <c r="X33" s="227"/>
      <c r="Y33" s="227"/>
      <c r="Z33" s="227"/>
      <c r="AA33" s="227"/>
      <c r="AB33" s="227"/>
      <c r="AC33" s="227"/>
      <c r="AD33" s="227"/>
      <c r="AE33" s="227"/>
      <c r="AF33" s="227"/>
      <c r="AG33" s="227"/>
      <c r="AH33" s="227"/>
      <c r="AI33" s="227"/>
      <c r="AJ33" s="227"/>
      <c r="AK33" s="227"/>
      <c r="AL33" s="227"/>
      <c r="AM33" s="227"/>
      <c r="AN33" s="227"/>
      <c r="AO33" s="227"/>
      <c r="AP33" s="227"/>
      <c r="AQ33" s="227"/>
      <c r="AR33" s="227"/>
      <c r="AS33" s="227"/>
      <c r="AT33" s="227"/>
      <c r="AU33" s="227"/>
      <c r="AV33" s="227"/>
      <c r="AW33" s="227"/>
      <c r="AX33" s="227"/>
      <c r="AY33" s="227"/>
      <c r="AZ33" s="227"/>
      <c r="BA33" s="227"/>
      <c r="BB33" s="227"/>
      <c r="BC33" s="227"/>
      <c r="BD33" s="227"/>
      <c r="BE33" s="227"/>
      <c r="BF33" s="227"/>
      <c r="BG33" s="227"/>
      <c r="BH33" s="227"/>
      <c r="FB33" s="116"/>
    </row>
    <row r="34" spans="2:158" x14ac:dyDescent="0.25">
      <c r="C34" s="204"/>
      <c r="D34" s="204"/>
      <c r="E34" s="204"/>
      <c r="F34" s="204"/>
      <c r="G34" s="204"/>
      <c r="H34" s="204"/>
      <c r="I34" s="204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  <c r="U34" s="204"/>
      <c r="V34" s="204"/>
      <c r="W34" s="204"/>
      <c r="X34" s="204"/>
      <c r="Y34" s="204"/>
      <c r="Z34" s="204"/>
      <c r="AA34" s="204"/>
      <c r="AB34" s="204"/>
      <c r="AC34" s="204"/>
      <c r="AD34" s="204"/>
      <c r="AE34" s="204"/>
      <c r="AF34" s="204"/>
      <c r="AG34" s="204"/>
      <c r="AH34" s="204"/>
      <c r="AI34" s="204"/>
      <c r="AJ34" s="204"/>
      <c r="AK34" s="204"/>
      <c r="AL34" s="204"/>
      <c r="AM34" s="204"/>
      <c r="AN34" s="204"/>
      <c r="AO34" s="204"/>
      <c r="AP34" s="204"/>
      <c r="AQ34" s="204"/>
      <c r="AR34" s="204"/>
      <c r="AS34" s="204"/>
      <c r="AT34" s="204"/>
      <c r="AU34" s="204"/>
      <c r="AV34" s="204"/>
      <c r="AW34" s="204"/>
      <c r="AX34" s="204"/>
      <c r="AY34" s="204"/>
      <c r="AZ34" s="204"/>
      <c r="BA34" s="204"/>
      <c r="BB34" s="204"/>
      <c r="BC34" s="204"/>
      <c r="BD34" s="204"/>
      <c r="BE34" s="204"/>
      <c r="BF34" s="204"/>
      <c r="BG34" s="204"/>
      <c r="BH34" s="204"/>
      <c r="BI34" s="204"/>
      <c r="BJ34" s="204"/>
      <c r="BK34" s="204"/>
      <c r="BL34" s="204"/>
      <c r="BM34" s="204"/>
      <c r="BN34" s="204"/>
      <c r="BO34" s="204"/>
      <c r="BP34" s="204"/>
      <c r="BQ34" s="204"/>
      <c r="BR34" s="204"/>
      <c r="BS34" s="204"/>
      <c r="BT34" s="204"/>
      <c r="BU34" s="204"/>
      <c r="BV34" s="204"/>
      <c r="BW34" s="204"/>
      <c r="BX34" s="204"/>
      <c r="BY34" s="204"/>
      <c r="BZ34" s="204"/>
      <c r="CA34" s="204"/>
      <c r="CB34" s="204"/>
      <c r="CC34" s="204"/>
      <c r="CD34" s="204"/>
      <c r="CE34" s="204"/>
      <c r="CF34" s="204"/>
      <c r="CG34" s="204"/>
      <c r="CH34" s="204"/>
      <c r="CI34" s="204"/>
      <c r="CJ34" s="204"/>
      <c r="CK34" s="204"/>
      <c r="CL34" s="204"/>
      <c r="CM34" s="204"/>
      <c r="CN34" s="204"/>
      <c r="CO34" s="204"/>
      <c r="CP34" s="204"/>
      <c r="CQ34" s="204"/>
      <c r="CR34" s="204"/>
      <c r="CS34" s="204"/>
      <c r="CT34" s="204"/>
      <c r="CU34" s="204"/>
      <c r="CV34" s="204"/>
      <c r="CW34" s="204"/>
      <c r="CX34" s="204"/>
      <c r="CY34" s="204"/>
      <c r="CZ34" s="204"/>
      <c r="DA34" s="204"/>
      <c r="DB34" s="204"/>
      <c r="DC34" s="204"/>
      <c r="DD34" s="204"/>
      <c r="DE34" s="204"/>
      <c r="DF34" s="204"/>
      <c r="DG34" s="204"/>
      <c r="DH34" s="204"/>
      <c r="DI34" s="204"/>
      <c r="DJ34" s="204"/>
      <c r="DK34" s="204"/>
      <c r="DL34" s="204"/>
      <c r="DM34" s="204"/>
      <c r="DN34" s="204"/>
      <c r="DO34" s="204"/>
      <c r="DP34" s="204"/>
      <c r="DQ34" s="204"/>
      <c r="DR34" s="204"/>
      <c r="DS34" s="204"/>
      <c r="DT34" s="204"/>
      <c r="DU34" s="204"/>
      <c r="DV34" s="204"/>
      <c r="DW34" s="204"/>
      <c r="DX34" s="204"/>
      <c r="DY34" s="204"/>
      <c r="DZ34" s="204"/>
      <c r="EA34" s="204"/>
      <c r="EB34" s="204"/>
      <c r="EC34" s="204"/>
      <c r="ED34" s="204"/>
      <c r="EE34" s="204"/>
      <c r="EF34" s="204"/>
      <c r="EG34" s="204"/>
      <c r="EH34" s="204"/>
      <c r="EI34" s="204"/>
      <c r="EJ34" s="204"/>
      <c r="EK34" s="204"/>
      <c r="EL34" s="204"/>
      <c r="EM34" s="204"/>
      <c r="EN34" s="204"/>
      <c r="EO34" s="204"/>
      <c r="EP34" s="204"/>
      <c r="EQ34" s="204"/>
      <c r="ER34" s="204"/>
      <c r="ES34" s="204"/>
      <c r="ET34" s="204"/>
      <c r="EU34" s="204"/>
      <c r="EV34" s="204"/>
      <c r="EW34" s="204"/>
      <c r="EX34" s="204"/>
      <c r="EY34" s="204"/>
      <c r="EZ34" s="204"/>
      <c r="FA34" s="204"/>
      <c r="FB34" s="116"/>
    </row>
    <row r="35" spans="2:158" x14ac:dyDescent="0.25">
      <c r="B35" s="209" t="s">
        <v>116</v>
      </c>
      <c r="C35" s="252">
        <v>43891</v>
      </c>
      <c r="D35" s="252">
        <v>44136</v>
      </c>
      <c r="E35" s="252">
        <v>44166</v>
      </c>
      <c r="F35" s="252">
        <v>44197</v>
      </c>
      <c r="G35" s="252">
        <v>44228</v>
      </c>
      <c r="H35" s="252">
        <v>44256</v>
      </c>
      <c r="I35" s="252">
        <v>44287</v>
      </c>
      <c r="J35" s="252">
        <v>44317</v>
      </c>
      <c r="K35" s="252">
        <v>44348</v>
      </c>
      <c r="L35" s="252">
        <v>44378</v>
      </c>
      <c r="M35" s="252">
        <v>44409</v>
      </c>
      <c r="N35" s="252">
        <v>44440</v>
      </c>
      <c r="O35" s="252">
        <v>44470</v>
      </c>
      <c r="P35" s="252">
        <v>44501</v>
      </c>
      <c r="Q35" s="252">
        <v>44531</v>
      </c>
      <c r="R35" s="252">
        <v>44562</v>
      </c>
      <c r="S35" s="252">
        <v>44593</v>
      </c>
      <c r="T35" s="252">
        <v>44621</v>
      </c>
      <c r="U35" s="252">
        <v>44652</v>
      </c>
      <c r="V35" s="252">
        <v>44682</v>
      </c>
      <c r="W35" s="252">
        <v>44713</v>
      </c>
      <c r="X35" s="252">
        <v>44743</v>
      </c>
      <c r="Y35" s="252">
        <v>44774</v>
      </c>
      <c r="Z35" s="252">
        <v>44805</v>
      </c>
      <c r="AA35" s="252">
        <v>44835</v>
      </c>
      <c r="AB35" s="252">
        <v>44866</v>
      </c>
      <c r="AC35" s="252">
        <v>44896</v>
      </c>
      <c r="AD35" s="252">
        <v>44927</v>
      </c>
      <c r="AE35" s="252">
        <v>44958</v>
      </c>
      <c r="AF35" s="252">
        <v>44986</v>
      </c>
      <c r="AG35" s="252">
        <v>45017</v>
      </c>
      <c r="AH35" s="252">
        <v>45047</v>
      </c>
      <c r="AI35" s="252">
        <v>45078</v>
      </c>
      <c r="AJ35" s="252">
        <v>45108</v>
      </c>
      <c r="AK35" s="252">
        <v>45139</v>
      </c>
      <c r="AL35" s="252">
        <v>45170</v>
      </c>
      <c r="AM35" s="252">
        <v>45200</v>
      </c>
      <c r="AN35" s="252">
        <v>45231</v>
      </c>
      <c r="AO35" s="252">
        <v>45261</v>
      </c>
      <c r="AP35" s="252">
        <v>45292</v>
      </c>
      <c r="AQ35" s="252">
        <v>45323</v>
      </c>
      <c r="AR35" s="252">
        <v>45352</v>
      </c>
      <c r="AS35" s="252">
        <v>45383</v>
      </c>
      <c r="AT35" s="252">
        <v>45413</v>
      </c>
      <c r="AU35" s="252">
        <v>45444</v>
      </c>
      <c r="AV35" s="252">
        <v>45474</v>
      </c>
      <c r="AW35" s="252">
        <v>45505</v>
      </c>
      <c r="AX35" s="252">
        <v>45536</v>
      </c>
      <c r="AY35" s="252">
        <v>45566</v>
      </c>
      <c r="AZ35" s="252">
        <v>45597</v>
      </c>
      <c r="BA35" s="252">
        <v>45627</v>
      </c>
      <c r="BB35" s="252">
        <v>45658</v>
      </c>
      <c r="BC35" s="252">
        <v>45689</v>
      </c>
      <c r="BD35" s="252">
        <v>45717</v>
      </c>
      <c r="BE35" s="252">
        <v>45748</v>
      </c>
      <c r="BF35" s="252">
        <v>45778</v>
      </c>
      <c r="BG35" s="252">
        <v>45809</v>
      </c>
      <c r="BH35" s="252">
        <v>45839</v>
      </c>
      <c r="BI35" s="252">
        <v>45870</v>
      </c>
      <c r="BJ35" s="252">
        <v>45901</v>
      </c>
      <c r="BK35" s="252">
        <v>45931</v>
      </c>
      <c r="BL35" s="252">
        <v>45962</v>
      </c>
      <c r="BM35" s="252">
        <v>45992</v>
      </c>
      <c r="BN35" s="252">
        <v>46023</v>
      </c>
      <c r="BO35" s="252">
        <v>46054</v>
      </c>
      <c r="BP35" s="252">
        <v>46082</v>
      </c>
      <c r="BQ35" s="252">
        <v>46113</v>
      </c>
      <c r="BR35" s="252">
        <v>46143</v>
      </c>
      <c r="BS35" s="252">
        <v>46174</v>
      </c>
      <c r="BT35" s="252">
        <v>46204</v>
      </c>
      <c r="BU35" s="252">
        <v>46235</v>
      </c>
      <c r="BV35" s="252">
        <v>46266</v>
      </c>
      <c r="BW35" s="252">
        <v>46296</v>
      </c>
      <c r="BX35" s="252">
        <v>46327</v>
      </c>
      <c r="BY35" s="252">
        <v>46357</v>
      </c>
      <c r="BZ35" s="252">
        <v>46388</v>
      </c>
      <c r="CA35" s="252">
        <v>46419</v>
      </c>
      <c r="CB35" s="252">
        <v>46447</v>
      </c>
      <c r="CC35" s="252">
        <v>46478</v>
      </c>
      <c r="CD35" s="252">
        <v>46508</v>
      </c>
      <c r="CE35" s="252">
        <v>46539</v>
      </c>
      <c r="CF35" s="252">
        <v>46569</v>
      </c>
      <c r="CG35" s="252">
        <v>46600</v>
      </c>
      <c r="CH35" s="252">
        <v>46631</v>
      </c>
      <c r="CI35" s="252">
        <v>46661</v>
      </c>
      <c r="CJ35" s="252">
        <v>46692</v>
      </c>
      <c r="CK35" s="252">
        <v>46722</v>
      </c>
      <c r="CL35" s="252">
        <v>46753</v>
      </c>
      <c r="CM35" s="252">
        <v>46784</v>
      </c>
      <c r="CN35" s="252">
        <v>46813</v>
      </c>
      <c r="CO35" s="252">
        <v>46844</v>
      </c>
      <c r="CP35" s="252">
        <v>46874</v>
      </c>
      <c r="CQ35" s="252">
        <v>46905</v>
      </c>
      <c r="CR35" s="252">
        <v>46935</v>
      </c>
      <c r="CS35" s="252">
        <v>46966</v>
      </c>
      <c r="CT35" s="252">
        <v>46997</v>
      </c>
      <c r="CU35" s="252">
        <v>47027</v>
      </c>
      <c r="CV35" s="252">
        <v>47058</v>
      </c>
      <c r="CW35" s="252">
        <v>47088</v>
      </c>
      <c r="CX35" s="252">
        <v>47119</v>
      </c>
      <c r="CY35" s="252">
        <v>47150</v>
      </c>
      <c r="CZ35" s="252">
        <v>47178</v>
      </c>
      <c r="DA35" s="252">
        <v>47209</v>
      </c>
      <c r="DB35" s="252">
        <v>47239</v>
      </c>
      <c r="DC35" s="252">
        <v>47270</v>
      </c>
      <c r="DD35" s="252">
        <v>47300</v>
      </c>
      <c r="DE35" s="252">
        <v>47331</v>
      </c>
      <c r="DF35" s="252">
        <v>47362</v>
      </c>
      <c r="DG35" s="252">
        <v>47392</v>
      </c>
      <c r="DH35" s="252">
        <v>47423</v>
      </c>
      <c r="DI35" s="252">
        <v>47453</v>
      </c>
      <c r="DJ35" s="252">
        <v>47484</v>
      </c>
      <c r="DK35" s="252">
        <v>47515</v>
      </c>
      <c r="DL35" s="252">
        <v>47543</v>
      </c>
      <c r="DM35" s="252">
        <v>47574</v>
      </c>
      <c r="DN35" s="252">
        <v>47604</v>
      </c>
      <c r="DO35" s="252">
        <v>47635</v>
      </c>
      <c r="DP35" s="252">
        <v>47665</v>
      </c>
      <c r="DQ35" s="252">
        <v>47696</v>
      </c>
      <c r="DR35" s="252">
        <v>47727</v>
      </c>
      <c r="DS35" s="252">
        <v>47757</v>
      </c>
      <c r="DT35" s="252">
        <v>47788</v>
      </c>
      <c r="DU35" s="252">
        <v>47818</v>
      </c>
      <c r="DV35" s="252">
        <v>47849</v>
      </c>
      <c r="DW35" s="252">
        <v>47880</v>
      </c>
      <c r="DX35" s="252">
        <v>47908</v>
      </c>
      <c r="DY35" s="252">
        <v>47939</v>
      </c>
      <c r="DZ35" s="252">
        <v>47969</v>
      </c>
      <c r="EA35" s="252">
        <v>48000</v>
      </c>
      <c r="EB35" s="252">
        <v>48030</v>
      </c>
      <c r="EC35" s="252">
        <v>48061</v>
      </c>
      <c r="ED35" s="252">
        <v>48092</v>
      </c>
      <c r="EE35" s="252">
        <v>48122</v>
      </c>
      <c r="EF35" s="252">
        <v>48153</v>
      </c>
      <c r="EG35" s="252">
        <v>48183</v>
      </c>
      <c r="EH35" s="252">
        <v>48214</v>
      </c>
      <c r="EI35" s="252">
        <v>48245</v>
      </c>
      <c r="EJ35" s="252">
        <v>48274</v>
      </c>
      <c r="EK35" s="252">
        <v>48305</v>
      </c>
      <c r="EL35" s="252">
        <v>48335</v>
      </c>
      <c r="EM35" s="252">
        <v>48366</v>
      </c>
      <c r="EN35" s="252">
        <v>48396</v>
      </c>
      <c r="EO35" s="252">
        <v>48427</v>
      </c>
      <c r="EP35" s="252">
        <v>48458</v>
      </c>
      <c r="EQ35" s="252">
        <v>48488</v>
      </c>
      <c r="ER35" s="252">
        <v>48519</v>
      </c>
      <c r="ES35" s="252">
        <v>48549</v>
      </c>
      <c r="ET35" s="252">
        <v>48580</v>
      </c>
      <c r="EU35" s="252">
        <v>48611</v>
      </c>
      <c r="EV35" s="252">
        <v>48639</v>
      </c>
      <c r="EW35" s="252">
        <v>48670</v>
      </c>
      <c r="EX35" s="252">
        <v>48700</v>
      </c>
      <c r="EY35" s="252">
        <v>48731</v>
      </c>
      <c r="EZ35" s="252">
        <v>48761</v>
      </c>
      <c r="FA35" s="252">
        <v>48792</v>
      </c>
      <c r="FB35" s="116"/>
    </row>
    <row r="36" spans="2:158" x14ac:dyDescent="0.25">
      <c r="B36" s="217" t="s">
        <v>59</v>
      </c>
      <c r="C36" s="247">
        <v>0</v>
      </c>
      <c r="D36" s="247">
        <v>0</v>
      </c>
      <c r="E36" s="248">
        <f>((D38*Supuestos!$J$13)/360)*305</f>
        <v>66.63794025</v>
      </c>
      <c r="F36" s="247">
        <v>0</v>
      </c>
      <c r="G36" s="247">
        <v>0</v>
      </c>
      <c r="H36" s="247">
        <v>0</v>
      </c>
      <c r="I36" s="247">
        <v>0</v>
      </c>
      <c r="J36" s="247">
        <v>0</v>
      </c>
      <c r="K36" s="247">
        <v>0</v>
      </c>
      <c r="L36" s="247">
        <v>0</v>
      </c>
      <c r="M36" s="247">
        <v>0</v>
      </c>
      <c r="N36" s="247">
        <v>0</v>
      </c>
      <c r="O36" s="247">
        <v>0</v>
      </c>
      <c r="P36" s="247">
        <v>0</v>
      </c>
      <c r="Q36" s="247">
        <v>0</v>
      </c>
      <c r="R36" s="248">
        <f>(Q38*Supuestos!$K$13)</f>
        <v>274.558356</v>
      </c>
      <c r="S36" s="247">
        <v>0</v>
      </c>
      <c r="T36" s="247">
        <v>0</v>
      </c>
      <c r="U36" s="247">
        <v>0</v>
      </c>
      <c r="V36" s="247">
        <v>0</v>
      </c>
      <c r="W36" s="247">
        <v>0</v>
      </c>
      <c r="X36" s="247">
        <v>0</v>
      </c>
      <c r="Y36" s="247">
        <v>0</v>
      </c>
      <c r="Z36" s="247">
        <v>0</v>
      </c>
      <c r="AA36" s="247">
        <v>0</v>
      </c>
      <c r="AB36" s="247">
        <v>0</v>
      </c>
      <c r="AC36" s="247">
        <v>0</v>
      </c>
      <c r="AD36" s="248">
        <f>(AC38*Supuestos!$L$13)</f>
        <v>640.96185600000001</v>
      </c>
      <c r="AE36" s="247">
        <v>0</v>
      </c>
      <c r="AF36" s="247">
        <v>0</v>
      </c>
      <c r="AG36" s="247">
        <v>0</v>
      </c>
      <c r="AH36" s="247">
        <v>0</v>
      </c>
      <c r="AI36" s="247">
        <v>0</v>
      </c>
      <c r="AJ36" s="247">
        <v>0</v>
      </c>
      <c r="AK36" s="247">
        <v>0</v>
      </c>
      <c r="AL36" s="247">
        <f>AK38*$C$4</f>
        <v>558.39893400000005</v>
      </c>
      <c r="AM36" s="247">
        <v>0</v>
      </c>
      <c r="AN36" s="247">
        <v>0</v>
      </c>
      <c r="AO36" s="247">
        <v>0</v>
      </c>
      <c r="AP36" s="248">
        <f>(AO38*($C$8/360))*108</f>
        <v>71.008290352151178</v>
      </c>
      <c r="AQ36" s="247">
        <v>0</v>
      </c>
      <c r="AR36" s="247">
        <v>0</v>
      </c>
      <c r="AS36" s="247">
        <v>0</v>
      </c>
      <c r="AT36" s="247">
        <v>0</v>
      </c>
      <c r="AU36" s="247">
        <v>0</v>
      </c>
      <c r="AV36" s="247">
        <v>0</v>
      </c>
      <c r="AW36" s="247">
        <v>0</v>
      </c>
      <c r="AX36" s="247">
        <v>0</v>
      </c>
      <c r="AY36" s="247">
        <v>0</v>
      </c>
      <c r="AZ36" s="247">
        <v>0</v>
      </c>
      <c r="BA36" s="247">
        <v>0</v>
      </c>
      <c r="BB36" s="248">
        <f>(BA38*$C$8)</f>
        <v>236.69430117383723</v>
      </c>
      <c r="BC36" s="247">
        <v>0</v>
      </c>
      <c r="BD36" s="247">
        <v>0</v>
      </c>
      <c r="BE36" s="247">
        <v>0</v>
      </c>
      <c r="BF36" s="247">
        <v>0</v>
      </c>
      <c r="BG36" s="248">
        <v>0</v>
      </c>
      <c r="BH36" s="247">
        <v>0</v>
      </c>
      <c r="BI36" s="248">
        <f>((BH38*$C$8)/360)*212</f>
        <v>139.38664402459304</v>
      </c>
      <c r="BJ36" s="247">
        <v>0</v>
      </c>
      <c r="BK36" s="247">
        <v>0</v>
      </c>
      <c r="BL36" s="247">
        <v>0</v>
      </c>
      <c r="BM36" s="247">
        <v>0</v>
      </c>
      <c r="BN36" s="247">
        <v>0</v>
      </c>
      <c r="BO36" s="247">
        <v>0</v>
      </c>
      <c r="BP36" s="247">
        <v>0</v>
      </c>
      <c r="BQ36" s="247">
        <v>0</v>
      </c>
      <c r="BR36" s="247">
        <v>0</v>
      </c>
      <c r="BS36" s="247">
        <v>0</v>
      </c>
      <c r="BT36" s="247">
        <v>0</v>
      </c>
      <c r="BU36" s="247">
        <v>0</v>
      </c>
      <c r="BV36" s="247">
        <v>0</v>
      </c>
      <c r="BW36" s="247">
        <v>0</v>
      </c>
      <c r="BX36" s="247">
        <v>0</v>
      </c>
      <c r="BY36" s="247">
        <v>0</v>
      </c>
      <c r="BZ36" s="247">
        <v>0</v>
      </c>
      <c r="CA36" s="247">
        <v>0</v>
      </c>
      <c r="CB36" s="247">
        <v>0</v>
      </c>
      <c r="CC36" s="247">
        <v>0</v>
      </c>
      <c r="CD36" s="247">
        <v>0</v>
      </c>
      <c r="CE36" s="247">
        <v>0</v>
      </c>
      <c r="CF36" s="247">
        <v>0</v>
      </c>
      <c r="CG36" s="247">
        <v>0</v>
      </c>
      <c r="CH36" s="247">
        <v>0</v>
      </c>
      <c r="CI36" s="247">
        <v>0</v>
      </c>
      <c r="CJ36" s="247">
        <v>0</v>
      </c>
      <c r="CK36" s="247">
        <v>0</v>
      </c>
      <c r="CL36" s="247">
        <v>0</v>
      </c>
      <c r="CM36" s="247">
        <v>0</v>
      </c>
      <c r="CN36" s="247">
        <v>0</v>
      </c>
      <c r="CO36" s="247">
        <v>0</v>
      </c>
      <c r="CP36" s="247">
        <v>0</v>
      </c>
      <c r="CQ36" s="247">
        <v>0</v>
      </c>
      <c r="CR36" s="247">
        <v>0</v>
      </c>
      <c r="CS36" s="247">
        <v>0</v>
      </c>
      <c r="CT36" s="247">
        <v>0</v>
      </c>
      <c r="CU36" s="247">
        <v>0</v>
      </c>
      <c r="CV36" s="247">
        <v>0</v>
      </c>
      <c r="CW36" s="247">
        <v>0</v>
      </c>
      <c r="CX36" s="247">
        <v>0</v>
      </c>
      <c r="CY36" s="247">
        <v>0</v>
      </c>
      <c r="CZ36" s="247">
        <v>0</v>
      </c>
      <c r="DA36" s="247">
        <v>0</v>
      </c>
      <c r="DB36" s="247">
        <v>0</v>
      </c>
      <c r="DC36" s="247">
        <v>0</v>
      </c>
      <c r="DD36" s="247">
        <v>0</v>
      </c>
      <c r="DE36" s="247">
        <v>0</v>
      </c>
      <c r="DF36" s="247">
        <v>0</v>
      </c>
      <c r="DG36" s="247">
        <v>0</v>
      </c>
      <c r="DH36" s="247">
        <v>0</v>
      </c>
      <c r="DI36" s="247">
        <v>0</v>
      </c>
      <c r="DJ36" s="247">
        <v>0</v>
      </c>
      <c r="DK36" s="247">
        <v>0</v>
      </c>
      <c r="DL36" s="247">
        <v>0</v>
      </c>
      <c r="DM36" s="247">
        <v>0</v>
      </c>
      <c r="DN36" s="247">
        <v>0</v>
      </c>
      <c r="DO36" s="247">
        <v>0</v>
      </c>
      <c r="DP36" s="247">
        <v>0</v>
      </c>
      <c r="DQ36" s="247">
        <v>0</v>
      </c>
      <c r="DR36" s="247">
        <v>0</v>
      </c>
      <c r="DS36" s="247">
        <v>0</v>
      </c>
      <c r="DT36" s="247">
        <v>0</v>
      </c>
      <c r="DU36" s="247">
        <v>0</v>
      </c>
      <c r="DV36" s="247">
        <v>0</v>
      </c>
      <c r="DW36" s="247">
        <v>0</v>
      </c>
      <c r="DX36" s="247">
        <v>0</v>
      </c>
      <c r="DY36" s="247">
        <v>0</v>
      </c>
      <c r="DZ36" s="247">
        <v>0</v>
      </c>
      <c r="EA36" s="247">
        <v>0</v>
      </c>
      <c r="EB36" s="247">
        <v>0</v>
      </c>
      <c r="EC36" s="247">
        <v>0</v>
      </c>
      <c r="ED36" s="247">
        <v>0</v>
      </c>
      <c r="EE36" s="247">
        <v>0</v>
      </c>
      <c r="EF36" s="247">
        <v>0</v>
      </c>
      <c r="EG36" s="247">
        <v>0</v>
      </c>
      <c r="EH36" s="247">
        <v>0</v>
      </c>
      <c r="EI36" s="247">
        <v>0</v>
      </c>
      <c r="EJ36" s="247">
        <v>0</v>
      </c>
      <c r="EK36" s="247">
        <v>0</v>
      </c>
      <c r="EL36" s="247">
        <v>0</v>
      </c>
      <c r="EM36" s="247">
        <v>0</v>
      </c>
      <c r="EN36" s="247">
        <v>0</v>
      </c>
      <c r="EO36" s="247">
        <v>0</v>
      </c>
      <c r="EP36" s="247">
        <v>0</v>
      </c>
      <c r="EQ36" s="247">
        <v>0</v>
      </c>
      <c r="ER36" s="247">
        <v>0</v>
      </c>
      <c r="ES36" s="247">
        <v>0</v>
      </c>
      <c r="ET36" s="247">
        <v>0</v>
      </c>
      <c r="EU36" s="247">
        <v>0</v>
      </c>
      <c r="EV36" s="247">
        <v>0</v>
      </c>
      <c r="EW36" s="247">
        <v>0</v>
      </c>
      <c r="EX36" s="247">
        <v>0</v>
      </c>
      <c r="EY36" s="247"/>
      <c r="EZ36" s="247"/>
      <c r="FA36" s="249"/>
      <c r="FB36" s="116">
        <f t="shared" ref="FB36:FB37" si="15">SUM(C36:FA36)</f>
        <v>1987.6463218005815</v>
      </c>
    </row>
    <row r="37" spans="2:158" x14ac:dyDescent="0.25">
      <c r="B37" s="218" t="s">
        <v>60</v>
      </c>
      <c r="C37" s="116">
        <v>0</v>
      </c>
      <c r="D37" s="116">
        <v>0</v>
      </c>
      <c r="E37" s="116">
        <v>0</v>
      </c>
      <c r="F37" s="116">
        <v>0</v>
      </c>
      <c r="G37" s="116">
        <v>0</v>
      </c>
      <c r="H37" s="116">
        <v>0</v>
      </c>
      <c r="I37" s="116">
        <v>0</v>
      </c>
      <c r="J37" s="116">
        <v>0</v>
      </c>
      <c r="K37" s="116">
        <v>0</v>
      </c>
      <c r="L37" s="116">
        <v>0</v>
      </c>
      <c r="M37" s="116">
        <v>0</v>
      </c>
      <c r="N37" s="116">
        <v>0</v>
      </c>
      <c r="O37" s="116">
        <v>0</v>
      </c>
      <c r="P37" s="116">
        <v>0</v>
      </c>
      <c r="Q37" s="116">
        <v>0</v>
      </c>
      <c r="R37" s="116">
        <v>0</v>
      </c>
      <c r="S37" s="116">
        <v>0</v>
      </c>
      <c r="T37" s="116">
        <v>0</v>
      </c>
      <c r="U37" s="116">
        <v>0</v>
      </c>
      <c r="V37" s="116">
        <v>0</v>
      </c>
      <c r="W37" s="116">
        <v>0</v>
      </c>
      <c r="X37" s="116">
        <v>0</v>
      </c>
      <c r="Y37" s="116">
        <v>0</v>
      </c>
      <c r="Z37" s="116">
        <v>0</v>
      </c>
      <c r="AA37" s="116">
        <v>0</v>
      </c>
      <c r="AB37" s="116">
        <v>0</v>
      </c>
      <c r="AC37" s="116">
        <v>0</v>
      </c>
      <c r="AD37" s="116">
        <v>0</v>
      </c>
      <c r="AE37" s="116">
        <v>0</v>
      </c>
      <c r="AF37" s="116">
        <v>0</v>
      </c>
      <c r="AG37" s="116">
        <v>0</v>
      </c>
      <c r="AH37" s="116">
        <v>0</v>
      </c>
      <c r="AI37" s="116">
        <v>0</v>
      </c>
      <c r="AJ37" s="116">
        <v>0</v>
      </c>
      <c r="AK37" s="116">
        <v>0</v>
      </c>
      <c r="AL37" s="116">
        <v>0</v>
      </c>
      <c r="AM37" s="116">
        <v>0</v>
      </c>
      <c r="AN37" s="116">
        <v>0</v>
      </c>
      <c r="AO37" s="116">
        <v>0</v>
      </c>
      <c r="AP37" s="116">
        <v>0</v>
      </c>
      <c r="AQ37" s="116">
        <v>0</v>
      </c>
      <c r="AR37" s="116">
        <v>0</v>
      </c>
      <c r="AS37" s="116">
        <v>0</v>
      </c>
      <c r="AT37" s="116">
        <v>0</v>
      </c>
      <c r="AU37" s="116">
        <v>0</v>
      </c>
      <c r="AV37" s="116">
        <v>0</v>
      </c>
      <c r="AW37" s="116">
        <v>0</v>
      </c>
      <c r="AX37" s="116">
        <v>0</v>
      </c>
      <c r="AY37" s="116">
        <v>0</v>
      </c>
      <c r="AZ37" s="116">
        <v>0</v>
      </c>
      <c r="BA37" s="116">
        <v>0</v>
      </c>
      <c r="BB37" s="116">
        <v>0</v>
      </c>
      <c r="BC37" s="116">
        <v>0</v>
      </c>
      <c r="BD37" s="116">
        <v>0</v>
      </c>
      <c r="BE37" s="116">
        <v>0</v>
      </c>
      <c r="BF37" s="116">
        <v>0</v>
      </c>
      <c r="BG37" s="116">
        <v>0</v>
      </c>
      <c r="BH37" s="116">
        <v>0</v>
      </c>
      <c r="BI37" s="116">
        <v>4885</v>
      </c>
      <c r="BJ37" s="116">
        <v>0</v>
      </c>
      <c r="BK37" s="116">
        <v>0</v>
      </c>
      <c r="BL37" s="116">
        <v>0</v>
      </c>
      <c r="BM37" s="116">
        <v>0</v>
      </c>
      <c r="BN37" s="116">
        <v>0</v>
      </c>
      <c r="BO37" s="116">
        <v>0</v>
      </c>
      <c r="BP37" s="116">
        <v>0</v>
      </c>
      <c r="BQ37" s="116">
        <v>0</v>
      </c>
      <c r="BR37" s="116">
        <v>0</v>
      </c>
      <c r="BS37" s="116">
        <v>0</v>
      </c>
      <c r="BT37" s="116">
        <v>0</v>
      </c>
      <c r="BU37" s="116">
        <v>0</v>
      </c>
      <c r="BV37" s="116">
        <v>0</v>
      </c>
      <c r="BW37" s="116">
        <v>0</v>
      </c>
      <c r="BX37" s="116">
        <v>0</v>
      </c>
      <c r="BY37" s="116">
        <v>0</v>
      </c>
      <c r="BZ37" s="116">
        <v>0</v>
      </c>
      <c r="CA37" s="116">
        <v>0</v>
      </c>
      <c r="CB37" s="116">
        <v>0</v>
      </c>
      <c r="CC37" s="116">
        <v>0</v>
      </c>
      <c r="CD37" s="116">
        <v>0</v>
      </c>
      <c r="CE37" s="116">
        <v>0</v>
      </c>
      <c r="CF37" s="116">
        <v>0</v>
      </c>
      <c r="CG37" s="116">
        <v>0</v>
      </c>
      <c r="CH37" s="116">
        <v>0</v>
      </c>
      <c r="CI37" s="116">
        <v>0</v>
      </c>
      <c r="CJ37" s="116">
        <v>0</v>
      </c>
      <c r="CK37" s="116">
        <v>0</v>
      </c>
      <c r="CL37" s="116">
        <v>0</v>
      </c>
      <c r="CM37" s="116">
        <v>0</v>
      </c>
      <c r="CN37" s="116">
        <v>0</v>
      </c>
      <c r="CO37" s="116">
        <v>0</v>
      </c>
      <c r="CP37" s="116">
        <v>0</v>
      </c>
      <c r="CQ37" s="116">
        <v>0</v>
      </c>
      <c r="CR37" s="116">
        <v>0</v>
      </c>
      <c r="CS37" s="116">
        <v>0</v>
      </c>
      <c r="CT37" s="116">
        <v>0</v>
      </c>
      <c r="CU37" s="116">
        <v>0</v>
      </c>
      <c r="CV37" s="116">
        <v>0</v>
      </c>
      <c r="CW37" s="116">
        <v>0</v>
      </c>
      <c r="CX37" s="116">
        <v>0</v>
      </c>
      <c r="CY37" s="116">
        <v>0</v>
      </c>
      <c r="CZ37" s="116">
        <v>0</v>
      </c>
      <c r="DA37" s="116">
        <v>0</v>
      </c>
      <c r="DB37" s="116">
        <v>0</v>
      </c>
      <c r="DC37" s="116">
        <v>0</v>
      </c>
      <c r="DD37" s="116">
        <v>0</v>
      </c>
      <c r="DE37" s="116">
        <v>0</v>
      </c>
      <c r="DF37" s="116">
        <v>0</v>
      </c>
      <c r="DG37" s="116">
        <v>0</v>
      </c>
      <c r="DH37" s="116">
        <v>0</v>
      </c>
      <c r="DI37" s="116">
        <v>0</v>
      </c>
      <c r="DJ37" s="116">
        <v>0</v>
      </c>
      <c r="DK37" s="116">
        <v>0</v>
      </c>
      <c r="DL37" s="116">
        <v>0</v>
      </c>
      <c r="DM37" s="116">
        <v>0</v>
      </c>
      <c r="DN37" s="116">
        <v>0</v>
      </c>
      <c r="DO37" s="116">
        <v>0</v>
      </c>
      <c r="DP37" s="116">
        <v>0</v>
      </c>
      <c r="DQ37" s="116">
        <v>0</v>
      </c>
      <c r="DR37" s="116">
        <v>0</v>
      </c>
      <c r="DS37" s="116">
        <v>0</v>
      </c>
      <c r="DT37" s="116">
        <v>0</v>
      </c>
      <c r="DU37" s="116">
        <v>0</v>
      </c>
      <c r="DV37" s="116">
        <v>0</v>
      </c>
      <c r="DW37" s="116">
        <v>0</v>
      </c>
      <c r="DX37" s="116">
        <v>0</v>
      </c>
      <c r="DY37" s="116">
        <v>0</v>
      </c>
      <c r="DZ37" s="116">
        <v>0</v>
      </c>
      <c r="EA37" s="116">
        <v>0</v>
      </c>
      <c r="EB37" s="116">
        <v>0</v>
      </c>
      <c r="EC37" s="116">
        <v>0</v>
      </c>
      <c r="ED37" s="116">
        <v>0</v>
      </c>
      <c r="EE37" s="116">
        <v>0</v>
      </c>
      <c r="EF37" s="116">
        <v>0</v>
      </c>
      <c r="EG37" s="116">
        <v>0</v>
      </c>
      <c r="EH37" s="116">
        <v>0</v>
      </c>
      <c r="EI37" s="116">
        <v>0</v>
      </c>
      <c r="EJ37" s="116">
        <v>0</v>
      </c>
      <c r="EK37" s="116">
        <v>0</v>
      </c>
      <c r="EL37" s="116">
        <v>0</v>
      </c>
      <c r="EM37" s="116">
        <v>0</v>
      </c>
      <c r="EN37" s="116">
        <v>0</v>
      </c>
      <c r="EO37" s="116">
        <v>0</v>
      </c>
      <c r="EP37" s="116">
        <v>0</v>
      </c>
      <c r="EQ37" s="116">
        <v>0</v>
      </c>
      <c r="ER37" s="116">
        <v>0</v>
      </c>
      <c r="ES37" s="116">
        <v>0</v>
      </c>
      <c r="ET37" s="116">
        <v>0</v>
      </c>
      <c r="EU37" s="116">
        <v>0</v>
      </c>
      <c r="EV37" s="116">
        <v>0</v>
      </c>
      <c r="EW37" s="116">
        <v>0</v>
      </c>
      <c r="EX37" s="116">
        <v>0</v>
      </c>
      <c r="EY37" s="116"/>
      <c r="EZ37" s="116"/>
      <c r="FA37" s="250"/>
      <c r="FB37" s="116">
        <f t="shared" si="15"/>
        <v>4885</v>
      </c>
    </row>
    <row r="38" spans="2:158" x14ac:dyDescent="0.25">
      <c r="B38" s="219" t="s">
        <v>111</v>
      </c>
      <c r="C38" s="214">
        <f>C13</f>
        <v>4885.38</v>
      </c>
      <c r="D38" s="214">
        <f>C38-D37</f>
        <v>4885.38</v>
      </c>
      <c r="E38" s="214">
        <f t="shared" ref="E38" si="16">D38-E37</f>
        <v>4885.38</v>
      </c>
      <c r="F38" s="214">
        <f t="shared" ref="F38" si="17">E38-F37</f>
        <v>4885.38</v>
      </c>
      <c r="G38" s="214">
        <f t="shared" ref="G38" si="18">F38-G37</f>
        <v>4885.38</v>
      </c>
      <c r="H38" s="214">
        <f t="shared" ref="H38" si="19">G38-H37</f>
        <v>4885.38</v>
      </c>
      <c r="I38" s="214">
        <f t="shared" ref="I38" si="20">H38-I37</f>
        <v>4885.38</v>
      </c>
      <c r="J38" s="214">
        <f t="shared" ref="J38" si="21">I38-J37</f>
        <v>4885.38</v>
      </c>
      <c r="K38" s="214">
        <f t="shared" ref="K38" si="22">J38-K37</f>
        <v>4885.38</v>
      </c>
      <c r="L38" s="214">
        <f t="shared" ref="L38" si="23">K38-L37</f>
        <v>4885.38</v>
      </c>
      <c r="M38" s="214">
        <f t="shared" ref="M38" si="24">L38-M37</f>
        <v>4885.38</v>
      </c>
      <c r="N38" s="214">
        <f t="shared" ref="N38" si="25">M38-N37</f>
        <v>4885.38</v>
      </c>
      <c r="O38" s="214">
        <f t="shared" ref="O38" si="26">N38-O37</f>
        <v>4885.38</v>
      </c>
      <c r="P38" s="214">
        <f t="shared" ref="P38" si="27">O38-P37</f>
        <v>4885.38</v>
      </c>
      <c r="Q38" s="214">
        <f t="shared" ref="Q38" si="28">P38-Q37</f>
        <v>4885.38</v>
      </c>
      <c r="R38" s="214">
        <f t="shared" ref="R38" si="29">Q38-R37</f>
        <v>4885.38</v>
      </c>
      <c r="S38" s="214">
        <f t="shared" ref="S38" si="30">R38-S37</f>
        <v>4885.38</v>
      </c>
      <c r="T38" s="214">
        <f t="shared" ref="T38" si="31">S38-T37</f>
        <v>4885.38</v>
      </c>
      <c r="U38" s="214">
        <f t="shared" ref="U38" si="32">T38-U37</f>
        <v>4885.38</v>
      </c>
      <c r="V38" s="214">
        <f t="shared" ref="V38" si="33">U38-V37</f>
        <v>4885.38</v>
      </c>
      <c r="W38" s="214">
        <f t="shared" ref="W38" si="34">V38-W37</f>
        <v>4885.38</v>
      </c>
      <c r="X38" s="214">
        <f t="shared" ref="X38" si="35">W38-X37</f>
        <v>4885.38</v>
      </c>
      <c r="Y38" s="214">
        <f t="shared" ref="Y38" si="36">X38-Y37</f>
        <v>4885.38</v>
      </c>
      <c r="Z38" s="214">
        <f t="shared" ref="Z38" si="37">Y38-Z37</f>
        <v>4885.38</v>
      </c>
      <c r="AA38" s="214">
        <f t="shared" ref="AA38" si="38">Z38-AA37</f>
        <v>4885.38</v>
      </c>
      <c r="AB38" s="214">
        <f t="shared" ref="AB38" si="39">AA38-AB37</f>
        <v>4885.38</v>
      </c>
      <c r="AC38" s="214">
        <f t="shared" ref="AC38" si="40">AB38-AC37</f>
        <v>4885.38</v>
      </c>
      <c r="AD38" s="214">
        <f t="shared" ref="AD38" si="41">AC38-AD37</f>
        <v>4885.38</v>
      </c>
      <c r="AE38" s="214">
        <f t="shared" ref="AE38" si="42">AD38-AE37</f>
        <v>4885.38</v>
      </c>
      <c r="AF38" s="214">
        <f t="shared" ref="AF38" si="43">AE38-AF37</f>
        <v>4885.38</v>
      </c>
      <c r="AG38" s="214">
        <f t="shared" ref="AG38" si="44">AF38-AG37</f>
        <v>4885.38</v>
      </c>
      <c r="AH38" s="214">
        <f t="shared" ref="AH38" si="45">AG38-AH37</f>
        <v>4885.38</v>
      </c>
      <c r="AI38" s="214">
        <f t="shared" ref="AI38" si="46">AH38-AI37</f>
        <v>4885.38</v>
      </c>
      <c r="AJ38" s="214">
        <f t="shared" ref="AJ38" si="47">AI38-AJ37</f>
        <v>4885.38</v>
      </c>
      <c r="AK38" s="214">
        <f t="shared" ref="AK38" si="48">AJ38-AK37</f>
        <v>4885.38</v>
      </c>
      <c r="AL38" s="214">
        <f t="shared" ref="AL38" si="49">AK38-AL37</f>
        <v>4885.38</v>
      </c>
      <c r="AM38" s="214">
        <f t="shared" ref="AM38" si="50">AL38-AM37</f>
        <v>4885.38</v>
      </c>
      <c r="AN38" s="214">
        <f t="shared" ref="AN38" si="51">AM38-AN37</f>
        <v>4885.38</v>
      </c>
      <c r="AO38" s="214">
        <f t="shared" ref="AO38" si="52">AN38-AO37</f>
        <v>4885.38</v>
      </c>
      <c r="AP38" s="214">
        <f t="shared" ref="AP38" si="53">AO38-AP37</f>
        <v>4885.38</v>
      </c>
      <c r="AQ38" s="214">
        <f t="shared" ref="AQ38" si="54">AP38-AQ37</f>
        <v>4885.38</v>
      </c>
      <c r="AR38" s="214">
        <f t="shared" ref="AR38" si="55">AQ38-AR37</f>
        <v>4885.38</v>
      </c>
      <c r="AS38" s="214">
        <f t="shared" ref="AS38" si="56">AR38-AS37</f>
        <v>4885.38</v>
      </c>
      <c r="AT38" s="214">
        <f t="shared" ref="AT38" si="57">AS38-AT37</f>
        <v>4885.38</v>
      </c>
      <c r="AU38" s="214">
        <f t="shared" ref="AU38" si="58">AT38-AU37</f>
        <v>4885.38</v>
      </c>
      <c r="AV38" s="214">
        <f t="shared" ref="AV38" si="59">AU38-AV37</f>
        <v>4885.38</v>
      </c>
      <c r="AW38" s="214">
        <f t="shared" ref="AW38" si="60">AV38-AW37</f>
        <v>4885.38</v>
      </c>
      <c r="AX38" s="214">
        <f t="shared" ref="AX38" si="61">AW38-AX37</f>
        <v>4885.38</v>
      </c>
      <c r="AY38" s="214">
        <f t="shared" ref="AY38" si="62">AX38-AY37</f>
        <v>4885.38</v>
      </c>
      <c r="AZ38" s="214">
        <f t="shared" ref="AZ38" si="63">AY38-AZ37</f>
        <v>4885.38</v>
      </c>
      <c r="BA38" s="214">
        <f t="shared" ref="BA38" si="64">AZ38-BA37</f>
        <v>4885.38</v>
      </c>
      <c r="BB38" s="214">
        <f t="shared" ref="BB38" si="65">BA38-BB37</f>
        <v>4885.38</v>
      </c>
      <c r="BC38" s="214">
        <f t="shared" ref="BC38" si="66">BB38-BC37</f>
        <v>4885.38</v>
      </c>
      <c r="BD38" s="214">
        <f t="shared" ref="BD38" si="67">BC38-BD37</f>
        <v>4885.38</v>
      </c>
      <c r="BE38" s="214">
        <f t="shared" ref="BE38" si="68">BD38-BE37</f>
        <v>4885.38</v>
      </c>
      <c r="BF38" s="214">
        <f t="shared" ref="BF38" si="69">BE38-BF37</f>
        <v>4885.38</v>
      </c>
      <c r="BG38" s="214">
        <f t="shared" ref="BG38" si="70">BF38-BG37</f>
        <v>4885.38</v>
      </c>
      <c r="BH38" s="214">
        <f t="shared" ref="BH38:BI38" si="71">BG38-BH37</f>
        <v>4885.38</v>
      </c>
      <c r="BI38" s="214">
        <f t="shared" si="71"/>
        <v>0.38000000000010914</v>
      </c>
      <c r="BJ38" s="215"/>
      <c r="BK38" s="215"/>
      <c r="BL38" s="215"/>
      <c r="BM38" s="215"/>
      <c r="BN38" s="215"/>
      <c r="BO38" s="215"/>
      <c r="BP38" s="215"/>
      <c r="BQ38" s="215"/>
      <c r="BR38" s="215"/>
      <c r="BS38" s="215"/>
      <c r="BT38" s="215"/>
      <c r="BU38" s="215"/>
      <c r="BV38" s="215"/>
      <c r="BW38" s="215"/>
      <c r="BX38" s="215"/>
      <c r="BY38" s="215"/>
      <c r="BZ38" s="215"/>
      <c r="CA38" s="215"/>
      <c r="CB38" s="215"/>
      <c r="CC38" s="215"/>
      <c r="CD38" s="215"/>
      <c r="CE38" s="215"/>
      <c r="CF38" s="215"/>
      <c r="CG38" s="215"/>
      <c r="CH38" s="215"/>
      <c r="CI38" s="215"/>
      <c r="CJ38" s="215"/>
      <c r="CK38" s="215"/>
      <c r="CL38" s="215"/>
      <c r="CM38" s="215"/>
      <c r="CN38" s="215"/>
      <c r="CO38" s="215"/>
      <c r="CP38" s="215"/>
      <c r="CQ38" s="215"/>
      <c r="CR38" s="215"/>
      <c r="CS38" s="215"/>
      <c r="CT38" s="215"/>
      <c r="CU38" s="215"/>
      <c r="CV38" s="215"/>
      <c r="CW38" s="215"/>
      <c r="CX38" s="215"/>
      <c r="CY38" s="215"/>
      <c r="CZ38" s="215"/>
      <c r="DA38" s="215"/>
      <c r="DB38" s="215"/>
      <c r="DC38" s="215"/>
      <c r="DD38" s="215"/>
      <c r="DE38" s="215"/>
      <c r="DF38" s="215"/>
      <c r="DG38" s="215"/>
      <c r="DH38" s="215"/>
      <c r="DI38" s="215"/>
      <c r="DJ38" s="215"/>
      <c r="DK38" s="215"/>
      <c r="DL38" s="215"/>
      <c r="DM38" s="215"/>
      <c r="DN38" s="215"/>
      <c r="DO38" s="215"/>
      <c r="DP38" s="215"/>
      <c r="DQ38" s="215"/>
      <c r="DR38" s="215"/>
      <c r="DS38" s="215"/>
      <c r="DT38" s="215"/>
      <c r="DU38" s="215"/>
      <c r="DV38" s="215"/>
      <c r="DW38" s="215"/>
      <c r="DX38" s="215"/>
      <c r="DY38" s="215"/>
      <c r="DZ38" s="215"/>
      <c r="EA38" s="215"/>
      <c r="EB38" s="215"/>
      <c r="EC38" s="215"/>
      <c r="ED38" s="215"/>
      <c r="EE38" s="215"/>
      <c r="EF38" s="215"/>
      <c r="EG38" s="215"/>
      <c r="EH38" s="215"/>
      <c r="EI38" s="215"/>
      <c r="EJ38" s="215"/>
      <c r="EK38" s="215"/>
      <c r="EL38" s="215"/>
      <c r="EM38" s="215"/>
      <c r="EN38" s="215"/>
      <c r="EO38" s="215"/>
      <c r="EP38" s="215"/>
      <c r="EQ38" s="215"/>
      <c r="ER38" s="215"/>
      <c r="ES38" s="215"/>
      <c r="ET38" s="215"/>
      <c r="EU38" s="215"/>
      <c r="EV38" s="215"/>
      <c r="EW38" s="215"/>
      <c r="EX38" s="215"/>
      <c r="EY38" s="215"/>
      <c r="EZ38" s="215"/>
      <c r="FA38" s="216"/>
      <c r="FB38" s="116"/>
    </row>
    <row r="39" spans="2:158" x14ac:dyDescent="0.25">
      <c r="B39" s="251"/>
      <c r="C39" s="227"/>
      <c r="D39" s="227"/>
      <c r="E39" s="227"/>
      <c r="F39" s="227"/>
      <c r="G39" s="227"/>
      <c r="H39" s="227"/>
      <c r="I39" s="227"/>
      <c r="J39" s="227"/>
      <c r="K39" s="227"/>
      <c r="L39" s="227"/>
      <c r="M39" s="227"/>
      <c r="N39" s="227"/>
      <c r="O39" s="227"/>
      <c r="P39" s="227"/>
      <c r="Q39" s="227"/>
      <c r="R39" s="227"/>
      <c r="S39" s="227"/>
      <c r="T39" s="227"/>
      <c r="U39" s="227"/>
      <c r="V39" s="227"/>
      <c r="W39" s="227"/>
      <c r="X39" s="227"/>
      <c r="Y39" s="227"/>
      <c r="Z39" s="227"/>
      <c r="AA39" s="227"/>
      <c r="AB39" s="227"/>
      <c r="AC39" s="227"/>
      <c r="AD39" s="227"/>
      <c r="AE39" s="227"/>
      <c r="AF39" s="227"/>
      <c r="AG39" s="227"/>
      <c r="AH39" s="227"/>
      <c r="AI39" s="227"/>
      <c r="AJ39" s="227"/>
      <c r="AK39" s="227"/>
      <c r="AL39" s="227"/>
      <c r="AM39" s="227"/>
      <c r="AN39" s="227"/>
      <c r="AO39" s="227"/>
      <c r="AP39" s="227"/>
      <c r="AQ39" s="227"/>
      <c r="AR39" s="227"/>
      <c r="AS39" s="227"/>
      <c r="AT39" s="227"/>
      <c r="AU39" s="227"/>
      <c r="AV39" s="227"/>
      <c r="AW39" s="227"/>
      <c r="AX39" s="227"/>
      <c r="AY39" s="227"/>
      <c r="AZ39" s="227"/>
      <c r="BA39" s="227"/>
      <c r="BB39" s="227"/>
      <c r="BC39" s="227"/>
      <c r="BD39" s="227"/>
      <c r="BE39" s="227"/>
      <c r="BF39" s="227"/>
      <c r="BG39" s="227"/>
      <c r="BH39" s="227"/>
      <c r="FB39" s="116"/>
    </row>
    <row r="40" spans="2:158" x14ac:dyDescent="0.25">
      <c r="C40" s="204"/>
      <c r="D40" s="204"/>
      <c r="E40" s="204"/>
      <c r="F40" s="204"/>
      <c r="G40" s="204"/>
      <c r="H40" s="204"/>
      <c r="I40" s="204"/>
      <c r="J40" s="204"/>
      <c r="K40" s="204"/>
      <c r="L40" s="204"/>
      <c r="M40" s="204"/>
      <c r="N40" s="204"/>
      <c r="O40" s="204"/>
      <c r="P40" s="204"/>
      <c r="Q40" s="204"/>
      <c r="R40" s="204"/>
      <c r="S40" s="204"/>
      <c r="T40" s="204"/>
      <c r="U40" s="204"/>
      <c r="V40" s="204"/>
      <c r="W40" s="204"/>
      <c r="X40" s="204"/>
      <c r="Y40" s="204"/>
      <c r="Z40" s="204"/>
      <c r="AA40" s="204"/>
      <c r="AB40" s="204"/>
      <c r="AC40" s="204"/>
      <c r="AD40" s="204"/>
      <c r="AE40" s="204"/>
      <c r="AF40" s="204"/>
      <c r="AG40" s="204"/>
      <c r="AH40" s="204"/>
      <c r="AI40" s="204"/>
      <c r="AJ40" s="204"/>
      <c r="AK40" s="204"/>
      <c r="AL40" s="204"/>
      <c r="AM40" s="204"/>
      <c r="AN40" s="204"/>
      <c r="AO40" s="204"/>
      <c r="AP40" s="204"/>
      <c r="AQ40" s="204"/>
      <c r="AR40" s="204"/>
      <c r="AS40" s="204"/>
      <c r="AT40" s="204"/>
      <c r="AU40" s="204"/>
      <c r="AV40" s="204"/>
      <c r="AW40" s="204"/>
      <c r="AX40" s="204"/>
      <c r="AY40" s="204"/>
      <c r="AZ40" s="204"/>
      <c r="BA40" s="204"/>
      <c r="BB40" s="204"/>
      <c r="BC40" s="204"/>
      <c r="BD40" s="204"/>
      <c r="BE40" s="204"/>
      <c r="BF40" s="204"/>
      <c r="BG40" s="204"/>
      <c r="BH40" s="204"/>
      <c r="BI40" s="204"/>
      <c r="BJ40" s="204"/>
      <c r="BK40" s="204"/>
      <c r="BL40" s="204"/>
      <c r="BM40" s="204"/>
      <c r="BN40" s="204"/>
      <c r="BO40" s="204"/>
      <c r="BP40" s="204"/>
      <c r="BQ40" s="204"/>
      <c r="BR40" s="204"/>
      <c r="BS40" s="204"/>
      <c r="BT40" s="204"/>
      <c r="BU40" s="204"/>
      <c r="BV40" s="204"/>
      <c r="BW40" s="204"/>
      <c r="BX40" s="204"/>
      <c r="BY40" s="204"/>
      <c r="BZ40" s="204"/>
      <c r="CA40" s="204"/>
      <c r="CB40" s="204"/>
      <c r="CC40" s="204"/>
      <c r="CD40" s="204"/>
      <c r="CE40" s="204"/>
      <c r="CF40" s="204"/>
      <c r="CG40" s="204"/>
      <c r="CH40" s="204"/>
      <c r="CI40" s="204"/>
      <c r="CJ40" s="204"/>
      <c r="CK40" s="204"/>
      <c r="CL40" s="204"/>
      <c r="CM40" s="204"/>
      <c r="CN40" s="204"/>
      <c r="CO40" s="204"/>
      <c r="CP40" s="204"/>
      <c r="CQ40" s="204"/>
      <c r="CR40" s="204"/>
      <c r="CS40" s="204"/>
      <c r="CT40" s="204"/>
      <c r="CU40" s="204"/>
      <c r="CV40" s="204"/>
      <c r="CW40" s="204"/>
      <c r="CX40" s="204"/>
      <c r="CY40" s="204"/>
      <c r="CZ40" s="204"/>
      <c r="DA40" s="204"/>
      <c r="DB40" s="204"/>
      <c r="DC40" s="204"/>
      <c r="DD40" s="204"/>
      <c r="DE40" s="204"/>
      <c r="DF40" s="204"/>
      <c r="DG40" s="204"/>
      <c r="DH40" s="204"/>
      <c r="DI40" s="204"/>
      <c r="DJ40" s="204"/>
      <c r="DK40" s="204"/>
      <c r="DL40" s="204"/>
      <c r="DM40" s="204"/>
      <c r="DN40" s="204"/>
      <c r="DO40" s="204"/>
      <c r="DP40" s="204"/>
      <c r="DQ40" s="204"/>
      <c r="DR40" s="204"/>
      <c r="DS40" s="204"/>
      <c r="DT40" s="204"/>
      <c r="DU40" s="204"/>
      <c r="DV40" s="204"/>
      <c r="DW40" s="204"/>
      <c r="DX40" s="204"/>
      <c r="DY40" s="204"/>
      <c r="DZ40" s="204"/>
      <c r="EA40" s="204"/>
      <c r="EB40" s="204"/>
      <c r="EC40" s="204"/>
      <c r="ED40" s="204"/>
      <c r="EE40" s="204"/>
      <c r="EF40" s="204"/>
      <c r="EG40" s="204"/>
      <c r="EH40" s="204"/>
      <c r="EI40" s="204"/>
      <c r="EJ40" s="204"/>
      <c r="EK40" s="204"/>
      <c r="EL40" s="204"/>
      <c r="EM40" s="204"/>
      <c r="EN40" s="204"/>
      <c r="EO40" s="204"/>
      <c r="EP40" s="204"/>
      <c r="EQ40" s="204"/>
      <c r="ER40" s="204"/>
      <c r="ES40" s="204"/>
      <c r="ET40" s="204"/>
      <c r="EU40" s="204"/>
      <c r="EV40" s="204"/>
      <c r="EW40" s="204"/>
      <c r="EX40" s="204"/>
      <c r="EY40" s="204"/>
      <c r="EZ40" s="204"/>
      <c r="FA40" s="204"/>
      <c r="FB40" s="116"/>
    </row>
    <row r="41" spans="2:158" x14ac:dyDescent="0.25">
      <c r="B41" s="209" t="s">
        <v>137</v>
      </c>
      <c r="C41" s="252">
        <v>44105</v>
      </c>
      <c r="D41" s="252">
        <v>44136</v>
      </c>
      <c r="E41" s="252">
        <v>44166</v>
      </c>
      <c r="F41" s="252">
        <v>44197</v>
      </c>
      <c r="G41" s="252">
        <v>44228</v>
      </c>
      <c r="H41" s="252">
        <v>44256</v>
      </c>
      <c r="I41" s="252">
        <v>44287</v>
      </c>
      <c r="J41" s="252">
        <v>44317</v>
      </c>
      <c r="K41" s="252">
        <v>44348</v>
      </c>
      <c r="L41" s="252">
        <v>44378</v>
      </c>
      <c r="M41" s="252">
        <v>44409</v>
      </c>
      <c r="N41" s="252">
        <v>44440</v>
      </c>
      <c r="O41" s="252">
        <v>44470</v>
      </c>
      <c r="P41" s="252">
        <v>44501</v>
      </c>
      <c r="Q41" s="252">
        <v>44531</v>
      </c>
      <c r="R41" s="252">
        <v>44562</v>
      </c>
      <c r="S41" s="252">
        <v>44593</v>
      </c>
      <c r="T41" s="252">
        <v>44621</v>
      </c>
      <c r="U41" s="252">
        <v>44652</v>
      </c>
      <c r="V41" s="252">
        <v>44682</v>
      </c>
      <c r="W41" s="252">
        <v>44713</v>
      </c>
      <c r="X41" s="252">
        <v>44743</v>
      </c>
      <c r="Y41" s="252">
        <v>44774</v>
      </c>
      <c r="Z41" s="252">
        <v>44805</v>
      </c>
      <c r="AA41" s="252">
        <v>44835</v>
      </c>
      <c r="AB41" s="252">
        <v>44866</v>
      </c>
      <c r="AC41" s="252">
        <v>44896</v>
      </c>
      <c r="AD41" s="252">
        <v>44927</v>
      </c>
      <c r="AE41" s="252">
        <v>44958</v>
      </c>
      <c r="AF41" s="252">
        <v>44986</v>
      </c>
      <c r="AG41" s="252">
        <v>45017</v>
      </c>
      <c r="AH41" s="252">
        <v>45047</v>
      </c>
      <c r="AI41" s="252">
        <v>45078</v>
      </c>
      <c r="AJ41" s="252">
        <v>45108</v>
      </c>
      <c r="AK41" s="252">
        <v>45139</v>
      </c>
      <c r="AL41" s="252">
        <v>45170</v>
      </c>
      <c r="AM41" s="252">
        <v>45200</v>
      </c>
      <c r="AN41" s="252">
        <v>45231</v>
      </c>
      <c r="AO41" s="252">
        <v>45261</v>
      </c>
      <c r="AP41" s="252">
        <v>45292</v>
      </c>
      <c r="AQ41" s="252">
        <v>45323</v>
      </c>
      <c r="AR41" s="252">
        <v>45352</v>
      </c>
      <c r="AS41" s="252">
        <v>45383</v>
      </c>
      <c r="AT41" s="252">
        <v>45413</v>
      </c>
      <c r="AU41" s="252">
        <v>45444</v>
      </c>
      <c r="AV41" s="252">
        <v>45474</v>
      </c>
      <c r="AW41" s="252">
        <v>45505</v>
      </c>
      <c r="AX41" s="252">
        <v>45536</v>
      </c>
      <c r="AY41" s="252">
        <v>45566</v>
      </c>
      <c r="AZ41" s="252">
        <v>45597</v>
      </c>
      <c r="BA41" s="252">
        <v>45627</v>
      </c>
      <c r="BB41" s="252">
        <v>45658</v>
      </c>
      <c r="BC41" s="252">
        <v>45689</v>
      </c>
      <c r="BD41" s="252">
        <v>45717</v>
      </c>
      <c r="BE41" s="252">
        <v>45748</v>
      </c>
      <c r="BF41" s="252">
        <v>45778</v>
      </c>
      <c r="BG41" s="252">
        <v>45809</v>
      </c>
      <c r="BH41" s="252">
        <v>45839</v>
      </c>
      <c r="BI41" s="252">
        <v>45870</v>
      </c>
      <c r="BJ41" s="252">
        <v>45901</v>
      </c>
      <c r="BK41" s="252">
        <v>45931</v>
      </c>
      <c r="BL41" s="252">
        <v>45962</v>
      </c>
      <c r="BM41" s="252">
        <v>45992</v>
      </c>
      <c r="BN41" s="252">
        <v>46023</v>
      </c>
      <c r="BO41" s="252">
        <v>46054</v>
      </c>
      <c r="BP41" s="252">
        <v>46082</v>
      </c>
      <c r="BQ41" s="252">
        <v>46113</v>
      </c>
      <c r="BR41" s="252">
        <v>46143</v>
      </c>
      <c r="BS41" s="252">
        <v>46174</v>
      </c>
      <c r="BT41" s="252">
        <v>46204</v>
      </c>
      <c r="BU41" s="252">
        <v>46235</v>
      </c>
      <c r="BV41" s="252">
        <v>46266</v>
      </c>
      <c r="BW41" s="252">
        <v>46296</v>
      </c>
      <c r="BX41" s="252">
        <v>46327</v>
      </c>
      <c r="BY41" s="252">
        <v>46357</v>
      </c>
      <c r="BZ41" s="252">
        <v>46388</v>
      </c>
      <c r="CA41" s="252">
        <v>46419</v>
      </c>
      <c r="CB41" s="252">
        <v>46447</v>
      </c>
      <c r="CC41" s="252">
        <v>46478</v>
      </c>
      <c r="CD41" s="252">
        <v>46508</v>
      </c>
      <c r="CE41" s="252">
        <v>46539</v>
      </c>
      <c r="CF41" s="252">
        <v>46569</v>
      </c>
      <c r="CG41" s="252">
        <v>46600</v>
      </c>
      <c r="CH41" s="252">
        <v>46631</v>
      </c>
      <c r="CI41" s="252">
        <v>46661</v>
      </c>
      <c r="CJ41" s="252">
        <v>46692</v>
      </c>
      <c r="CK41" s="252">
        <v>46722</v>
      </c>
      <c r="CL41" s="252">
        <v>46753</v>
      </c>
      <c r="CM41" s="252">
        <v>46784</v>
      </c>
      <c r="CN41" s="252">
        <v>46813</v>
      </c>
      <c r="CO41" s="252">
        <v>46844</v>
      </c>
      <c r="CP41" s="252">
        <v>46874</v>
      </c>
      <c r="CQ41" s="252">
        <v>46905</v>
      </c>
      <c r="CR41" s="252">
        <v>46935</v>
      </c>
      <c r="CS41" s="252">
        <v>46966</v>
      </c>
      <c r="CT41" s="252">
        <v>46997</v>
      </c>
      <c r="CU41" s="252">
        <v>47027</v>
      </c>
      <c r="CV41" s="252">
        <v>47058</v>
      </c>
      <c r="CW41" s="252">
        <v>47088</v>
      </c>
      <c r="CX41" s="252">
        <v>47119</v>
      </c>
      <c r="CY41" s="252">
        <v>47150</v>
      </c>
      <c r="CZ41" s="252">
        <v>47178</v>
      </c>
      <c r="DA41" s="252">
        <v>47209</v>
      </c>
      <c r="DB41" s="252">
        <v>47239</v>
      </c>
      <c r="DC41" s="252">
        <v>47270</v>
      </c>
      <c r="DD41" s="252">
        <v>47300</v>
      </c>
      <c r="DE41" s="252">
        <v>47331</v>
      </c>
      <c r="DF41" s="252">
        <v>47362</v>
      </c>
      <c r="DG41" s="252">
        <v>47392</v>
      </c>
      <c r="DH41" s="252">
        <v>47423</v>
      </c>
      <c r="DI41" s="252">
        <v>47453</v>
      </c>
      <c r="DJ41" s="252">
        <v>47484</v>
      </c>
      <c r="DK41" s="252">
        <v>47515</v>
      </c>
      <c r="DL41" s="252">
        <v>47543</v>
      </c>
      <c r="DM41" s="252">
        <v>47574</v>
      </c>
      <c r="DN41" s="252">
        <v>47604</v>
      </c>
      <c r="DO41" s="252">
        <v>47635</v>
      </c>
      <c r="DP41" s="252">
        <v>47665</v>
      </c>
      <c r="DQ41" s="252">
        <v>47696</v>
      </c>
      <c r="DR41" s="252">
        <v>47727</v>
      </c>
      <c r="DS41" s="252">
        <v>47757</v>
      </c>
      <c r="DT41" s="252">
        <v>47788</v>
      </c>
      <c r="DU41" s="252">
        <v>47818</v>
      </c>
      <c r="DV41" s="252">
        <v>47849</v>
      </c>
      <c r="DW41" s="252">
        <v>47880</v>
      </c>
      <c r="DX41" s="252">
        <v>47908</v>
      </c>
      <c r="DY41" s="252">
        <v>47939</v>
      </c>
      <c r="DZ41" s="252">
        <v>47969</v>
      </c>
      <c r="EA41" s="252">
        <v>48000</v>
      </c>
      <c r="EB41" s="252">
        <v>48030</v>
      </c>
      <c r="EC41" s="252">
        <v>48061</v>
      </c>
      <c r="ED41" s="252">
        <v>48092</v>
      </c>
      <c r="EE41" s="252">
        <v>48122</v>
      </c>
      <c r="EF41" s="252">
        <v>48153</v>
      </c>
      <c r="EG41" s="252">
        <v>48183</v>
      </c>
      <c r="EH41" s="252">
        <v>48214</v>
      </c>
      <c r="EI41" s="252">
        <v>48245</v>
      </c>
      <c r="EJ41" s="252">
        <v>48274</v>
      </c>
      <c r="EK41" s="252">
        <v>48305</v>
      </c>
      <c r="EL41" s="252">
        <v>48335</v>
      </c>
      <c r="EM41" s="252">
        <v>48366</v>
      </c>
      <c r="EN41" s="252">
        <v>48396</v>
      </c>
      <c r="EO41" s="252">
        <v>48427</v>
      </c>
      <c r="EP41" s="252">
        <v>48458</v>
      </c>
      <c r="EQ41" s="252">
        <v>48488</v>
      </c>
      <c r="ER41" s="252">
        <v>48519</v>
      </c>
      <c r="ES41" s="252">
        <v>48549</v>
      </c>
      <c r="ET41" s="252">
        <v>48580</v>
      </c>
      <c r="EU41" s="252">
        <v>48611</v>
      </c>
      <c r="EV41" s="252">
        <v>48639</v>
      </c>
      <c r="EW41" s="252">
        <v>48670</v>
      </c>
      <c r="EX41" s="252">
        <v>48700</v>
      </c>
      <c r="EY41" s="252">
        <v>48731</v>
      </c>
      <c r="EZ41" s="252">
        <v>48761</v>
      </c>
      <c r="FA41" s="252">
        <v>48792</v>
      </c>
      <c r="FB41" s="116"/>
    </row>
    <row r="42" spans="2:158" x14ac:dyDescent="0.25">
      <c r="B42" s="217" t="s">
        <v>59</v>
      </c>
      <c r="C42" s="247">
        <v>0</v>
      </c>
      <c r="D42" s="247">
        <v>0</v>
      </c>
      <c r="E42" s="248">
        <f>((D44*Supuestos!$J$13)/360)*69</f>
        <v>4843.3465584116657</v>
      </c>
      <c r="F42" s="247">
        <v>0</v>
      </c>
      <c r="G42" s="247">
        <v>0</v>
      </c>
      <c r="H42" s="247">
        <v>0</v>
      </c>
      <c r="I42" s="247">
        <v>0</v>
      </c>
      <c r="J42" s="247">
        <v>0</v>
      </c>
      <c r="K42" s="247">
        <v>0</v>
      </c>
      <c r="L42" s="247">
        <v>0</v>
      </c>
      <c r="M42" s="247">
        <v>0</v>
      </c>
      <c r="N42" s="247">
        <v>0</v>
      </c>
      <c r="O42" s="247">
        <v>0</v>
      </c>
      <c r="P42" s="247">
        <v>0</v>
      </c>
      <c r="Q42" s="247">
        <v>0</v>
      </c>
      <c r="R42" s="248">
        <f>(Q44*Supuestos!$K$13)</f>
        <v>88208.288387599998</v>
      </c>
      <c r="S42" s="247">
        <v>0</v>
      </c>
      <c r="T42" s="247">
        <v>0</v>
      </c>
      <c r="U42" s="247">
        <v>0</v>
      </c>
      <c r="V42" s="247">
        <v>0</v>
      </c>
      <c r="W42" s="247">
        <v>0</v>
      </c>
      <c r="X42" s="247">
        <v>0</v>
      </c>
      <c r="Y42" s="247">
        <v>0</v>
      </c>
      <c r="Z42" s="247">
        <v>0</v>
      </c>
      <c r="AA42" s="247">
        <v>0</v>
      </c>
      <c r="AB42" s="247">
        <v>0</v>
      </c>
      <c r="AC42" s="247">
        <v>0</v>
      </c>
      <c r="AD42" s="248">
        <f>(AC44*Supuestos!$L$13)</f>
        <v>205923.97573760001</v>
      </c>
      <c r="AE42" s="247">
        <v>0</v>
      </c>
      <c r="AF42" s="247">
        <v>0</v>
      </c>
      <c r="AG42" s="247">
        <v>0</v>
      </c>
      <c r="AH42" s="247">
        <v>0</v>
      </c>
      <c r="AI42" s="247">
        <v>0</v>
      </c>
      <c r="AJ42" s="247">
        <v>0</v>
      </c>
      <c r="AK42" s="247">
        <v>0</v>
      </c>
      <c r="AL42" s="247">
        <f>AK44*$C$4</f>
        <v>179398.70752139998</v>
      </c>
      <c r="AM42" s="247">
        <v>0</v>
      </c>
      <c r="AN42" s="247">
        <v>0</v>
      </c>
      <c r="AO42" s="247">
        <v>0</v>
      </c>
      <c r="AP42" s="248">
        <f>(AO44*($C$8/360))*108</f>
        <v>22813.072763638578</v>
      </c>
      <c r="AQ42" s="247">
        <v>0</v>
      </c>
      <c r="AR42" s="247">
        <v>0</v>
      </c>
      <c r="AS42" s="247">
        <v>0</v>
      </c>
      <c r="AT42" s="247">
        <v>0</v>
      </c>
      <c r="AU42" s="247">
        <v>0</v>
      </c>
      <c r="AV42" s="247">
        <v>0</v>
      </c>
      <c r="AW42" s="247">
        <v>0</v>
      </c>
      <c r="AX42" s="247">
        <v>0</v>
      </c>
      <c r="AY42" s="247">
        <v>0</v>
      </c>
      <c r="AZ42" s="247">
        <v>0</v>
      </c>
      <c r="BA42" s="247">
        <v>0</v>
      </c>
      <c r="BB42" s="248">
        <f>(BA44*$C$8)</f>
        <v>76043.575878795265</v>
      </c>
      <c r="BC42" s="247">
        <v>0</v>
      </c>
      <c r="BD42" s="247">
        <v>0</v>
      </c>
      <c r="BE42" s="247">
        <v>0</v>
      </c>
      <c r="BF42" s="247">
        <v>0</v>
      </c>
      <c r="BG42" s="248">
        <v>0</v>
      </c>
      <c r="BH42" s="247">
        <v>0</v>
      </c>
      <c r="BI42" s="248">
        <f>((BH44*$C$8)/360)*242</f>
        <v>51118.181562967926</v>
      </c>
      <c r="BJ42" s="247">
        <v>0</v>
      </c>
      <c r="BK42" s="247">
        <v>0</v>
      </c>
      <c r="BL42" s="247">
        <v>0</v>
      </c>
      <c r="BM42" s="247">
        <v>0</v>
      </c>
      <c r="BN42" s="248">
        <f>((BM44*$C$8)/360)*121</f>
        <v>19169.318086112973</v>
      </c>
      <c r="BO42" s="247">
        <v>0</v>
      </c>
      <c r="BP42" s="247">
        <v>0</v>
      </c>
      <c r="BQ42" s="247">
        <v>0</v>
      </c>
      <c r="BR42" s="247">
        <v>0</v>
      </c>
      <c r="BS42" s="248">
        <v>0</v>
      </c>
      <c r="BT42" s="247">
        <v>0</v>
      </c>
      <c r="BU42" s="248">
        <f>((BT44*$C$8)/360)*242</f>
        <v>38338.636172225946</v>
      </c>
      <c r="BV42" s="247">
        <v>0</v>
      </c>
      <c r="BW42" s="247">
        <v>0</v>
      </c>
      <c r="BX42" s="247">
        <v>0</v>
      </c>
      <c r="BY42" s="247">
        <v>0</v>
      </c>
      <c r="BZ42" s="248">
        <f>((BY44*$C$8)/360)*121</f>
        <v>12779.545390741985</v>
      </c>
      <c r="CA42" s="247">
        <v>0</v>
      </c>
      <c r="CB42" s="247">
        <v>0</v>
      </c>
      <c r="CC42" s="247">
        <v>0</v>
      </c>
      <c r="CD42" s="247">
        <v>0</v>
      </c>
      <c r="CE42" s="248">
        <v>0</v>
      </c>
      <c r="CF42" s="247">
        <v>0</v>
      </c>
      <c r="CG42" s="248">
        <f>((CF44*$C$8)/360)*242</f>
        <v>25559.09078148397</v>
      </c>
      <c r="CH42" s="247">
        <v>0</v>
      </c>
      <c r="CI42" s="247">
        <v>0</v>
      </c>
      <c r="CJ42" s="247">
        <v>0</v>
      </c>
      <c r="CK42" s="247">
        <v>0</v>
      </c>
      <c r="CL42" s="248">
        <f>((CK44*$C$8)/360)*121</f>
        <v>6389.7726953709926</v>
      </c>
      <c r="CM42" s="247">
        <v>0</v>
      </c>
      <c r="CN42" s="247">
        <v>0</v>
      </c>
      <c r="CO42" s="247">
        <v>0</v>
      </c>
      <c r="CP42" s="247">
        <v>0</v>
      </c>
      <c r="CQ42" s="248">
        <v>0</v>
      </c>
      <c r="CR42" s="247">
        <v>0</v>
      </c>
      <c r="CS42" s="248">
        <f>((CR44*$C$8)/360)*242</f>
        <v>12779.545390741985</v>
      </c>
      <c r="CT42" s="247">
        <v>0</v>
      </c>
      <c r="CU42" s="247">
        <v>0</v>
      </c>
      <c r="CV42" s="247">
        <v>0</v>
      </c>
      <c r="CW42" s="247">
        <v>0</v>
      </c>
      <c r="CX42" s="248">
        <v>0</v>
      </c>
      <c r="CY42" s="247">
        <v>0</v>
      </c>
      <c r="CZ42" s="247">
        <v>0</v>
      </c>
      <c r="DA42" s="247">
        <v>0</v>
      </c>
      <c r="DB42" s="247">
        <v>0</v>
      </c>
      <c r="DC42" s="247">
        <v>0</v>
      </c>
      <c r="DD42" s="247">
        <v>0</v>
      </c>
      <c r="DE42" s="247">
        <v>0</v>
      </c>
      <c r="DF42" s="247">
        <v>0</v>
      </c>
      <c r="DG42" s="247">
        <v>0</v>
      </c>
      <c r="DH42" s="247">
        <v>0</v>
      </c>
      <c r="DI42" s="247">
        <v>0</v>
      </c>
      <c r="DJ42" s="247">
        <v>0</v>
      </c>
      <c r="DK42" s="247">
        <v>0</v>
      </c>
      <c r="DL42" s="247">
        <v>0</v>
      </c>
      <c r="DM42" s="247">
        <v>0</v>
      </c>
      <c r="DN42" s="247">
        <v>0</v>
      </c>
      <c r="DO42" s="247">
        <v>0</v>
      </c>
      <c r="DP42" s="247">
        <v>0</v>
      </c>
      <c r="DQ42" s="247">
        <v>0</v>
      </c>
      <c r="DR42" s="247">
        <v>0</v>
      </c>
      <c r="DS42" s="247">
        <v>0</v>
      </c>
      <c r="DT42" s="247">
        <v>0</v>
      </c>
      <c r="DU42" s="247">
        <v>0</v>
      </c>
      <c r="DV42" s="247">
        <v>0</v>
      </c>
      <c r="DW42" s="247">
        <v>0</v>
      </c>
      <c r="DX42" s="247">
        <v>0</v>
      </c>
      <c r="DY42" s="247">
        <v>0</v>
      </c>
      <c r="DZ42" s="247">
        <v>0</v>
      </c>
      <c r="EA42" s="247">
        <v>0</v>
      </c>
      <c r="EB42" s="247">
        <v>0</v>
      </c>
      <c r="EC42" s="247">
        <v>0</v>
      </c>
      <c r="ED42" s="247">
        <v>0</v>
      </c>
      <c r="EE42" s="247">
        <v>0</v>
      </c>
      <c r="EF42" s="247">
        <v>0</v>
      </c>
      <c r="EG42" s="247">
        <v>0</v>
      </c>
      <c r="EH42" s="247">
        <v>0</v>
      </c>
      <c r="EI42" s="247">
        <v>0</v>
      </c>
      <c r="EJ42" s="247">
        <v>0</v>
      </c>
      <c r="EK42" s="247">
        <v>0</v>
      </c>
      <c r="EL42" s="247">
        <v>0</v>
      </c>
      <c r="EM42" s="247">
        <v>0</v>
      </c>
      <c r="EN42" s="247">
        <v>0</v>
      </c>
      <c r="EO42" s="247">
        <v>0</v>
      </c>
      <c r="EP42" s="247">
        <v>0</v>
      </c>
      <c r="EQ42" s="247">
        <v>0</v>
      </c>
      <c r="ER42" s="247">
        <v>0</v>
      </c>
      <c r="ES42" s="247">
        <v>0</v>
      </c>
      <c r="ET42" s="247">
        <v>0</v>
      </c>
      <c r="EU42" s="247">
        <v>0</v>
      </c>
      <c r="EV42" s="247">
        <v>0</v>
      </c>
      <c r="EW42" s="247">
        <v>0</v>
      </c>
      <c r="EX42" s="247">
        <v>0</v>
      </c>
      <c r="EY42" s="247"/>
      <c r="EZ42" s="247"/>
      <c r="FA42" s="249"/>
      <c r="FB42" s="116">
        <f>SUM(C42:FA42)</f>
        <v>743365.05692709121</v>
      </c>
    </row>
    <row r="43" spans="2:158" x14ac:dyDescent="0.25">
      <c r="B43" s="218" t="s">
        <v>60</v>
      </c>
      <c r="C43" s="116">
        <v>0</v>
      </c>
      <c r="D43" s="116">
        <v>0</v>
      </c>
      <c r="E43" s="116">
        <v>0</v>
      </c>
      <c r="F43" s="116">
        <v>0</v>
      </c>
      <c r="G43" s="116">
        <v>0</v>
      </c>
      <c r="H43" s="116">
        <v>0</v>
      </c>
      <c r="I43" s="116">
        <v>0</v>
      </c>
      <c r="J43" s="116">
        <v>0</v>
      </c>
      <c r="K43" s="116">
        <v>0</v>
      </c>
      <c r="L43" s="116">
        <v>0</v>
      </c>
      <c r="M43" s="116">
        <v>0</v>
      </c>
      <c r="N43" s="116">
        <v>0</v>
      </c>
      <c r="O43" s="116">
        <v>0</v>
      </c>
      <c r="P43" s="116">
        <v>0</v>
      </c>
      <c r="Q43" s="116">
        <v>0</v>
      </c>
      <c r="R43" s="116">
        <v>0</v>
      </c>
      <c r="S43" s="116">
        <v>0</v>
      </c>
      <c r="T43" s="116">
        <v>0</v>
      </c>
      <c r="U43" s="116">
        <v>0</v>
      </c>
      <c r="V43" s="116">
        <v>0</v>
      </c>
      <c r="W43" s="116">
        <v>0</v>
      </c>
      <c r="X43" s="116">
        <v>0</v>
      </c>
      <c r="Y43" s="116">
        <v>0</v>
      </c>
      <c r="Z43" s="116">
        <v>0</v>
      </c>
      <c r="AA43" s="116">
        <v>0</v>
      </c>
      <c r="AB43" s="116">
        <v>0</v>
      </c>
      <c r="AC43" s="116">
        <v>0</v>
      </c>
      <c r="AD43" s="116">
        <v>0</v>
      </c>
      <c r="AE43" s="116">
        <v>0</v>
      </c>
      <c r="AF43" s="116">
        <v>0</v>
      </c>
      <c r="AG43" s="116">
        <v>0</v>
      </c>
      <c r="AH43" s="116">
        <v>0</v>
      </c>
      <c r="AI43" s="116">
        <v>0</v>
      </c>
      <c r="AJ43" s="116">
        <v>0</v>
      </c>
      <c r="AK43" s="116">
        <v>0</v>
      </c>
      <c r="AL43" s="116">
        <v>0</v>
      </c>
      <c r="AM43" s="116">
        <v>0</v>
      </c>
      <c r="AN43" s="116">
        <v>0</v>
      </c>
      <c r="AO43" s="116">
        <v>0</v>
      </c>
      <c r="AP43" s="116">
        <v>0</v>
      </c>
      <c r="AQ43" s="116">
        <v>0</v>
      </c>
      <c r="AR43" s="116">
        <v>0</v>
      </c>
      <c r="AS43" s="116">
        <v>0</v>
      </c>
      <c r="AT43" s="116">
        <v>0</v>
      </c>
      <c r="AU43" s="116">
        <v>0</v>
      </c>
      <c r="AV43" s="116">
        <v>0</v>
      </c>
      <c r="AW43" s="116">
        <v>0</v>
      </c>
      <c r="AX43" s="116">
        <v>0</v>
      </c>
      <c r="AY43" s="116">
        <v>0</v>
      </c>
      <c r="AZ43" s="116">
        <v>0</v>
      </c>
      <c r="BA43" s="116">
        <v>0</v>
      </c>
      <c r="BB43" s="116">
        <v>0</v>
      </c>
      <c r="BC43" s="116">
        <v>0</v>
      </c>
      <c r="BD43" s="116">
        <v>0</v>
      </c>
      <c r="BE43" s="116">
        <v>0</v>
      </c>
      <c r="BF43" s="116">
        <v>0</v>
      </c>
      <c r="BG43" s="116">
        <v>0</v>
      </c>
      <c r="BH43" s="116">
        <v>0</v>
      </c>
      <c r="BI43" s="116">
        <f>$C$18*H15</f>
        <v>392385.62449999998</v>
      </c>
      <c r="BJ43" s="116">
        <v>0</v>
      </c>
      <c r="BK43" s="116">
        <v>0</v>
      </c>
      <c r="BL43" s="116">
        <v>0</v>
      </c>
      <c r="BM43" s="116">
        <v>0</v>
      </c>
      <c r="BN43" s="116">
        <v>0</v>
      </c>
      <c r="BO43" s="116">
        <v>0</v>
      </c>
      <c r="BP43" s="116">
        <v>0</v>
      </c>
      <c r="BQ43" s="116">
        <v>0</v>
      </c>
      <c r="BR43" s="116">
        <v>0</v>
      </c>
      <c r="BS43" s="116">
        <v>0</v>
      </c>
      <c r="BT43" s="116">
        <v>0</v>
      </c>
      <c r="BU43" s="116">
        <f>$C$18*I15</f>
        <v>392385.62449999998</v>
      </c>
      <c r="BV43" s="116">
        <v>0</v>
      </c>
      <c r="BW43" s="116">
        <v>0</v>
      </c>
      <c r="BX43" s="116">
        <v>0</v>
      </c>
      <c r="BY43" s="116">
        <v>0</v>
      </c>
      <c r="BZ43" s="116">
        <v>0</v>
      </c>
      <c r="CA43" s="116">
        <v>0</v>
      </c>
      <c r="CB43" s="116">
        <v>0</v>
      </c>
      <c r="CC43" s="116">
        <v>0</v>
      </c>
      <c r="CD43" s="116">
        <v>0</v>
      </c>
      <c r="CE43" s="116"/>
      <c r="CF43" s="116"/>
      <c r="CG43" s="116">
        <f>$C$18*J15</f>
        <v>392385.62449999998</v>
      </c>
      <c r="CH43" s="116">
        <v>0</v>
      </c>
      <c r="CI43" s="116">
        <v>0</v>
      </c>
      <c r="CJ43" s="116">
        <v>0</v>
      </c>
      <c r="CK43" s="116">
        <v>0</v>
      </c>
      <c r="CL43" s="116">
        <v>0</v>
      </c>
      <c r="CM43" s="116">
        <v>0</v>
      </c>
      <c r="CN43" s="116">
        <v>0</v>
      </c>
      <c r="CO43" s="116">
        <v>0</v>
      </c>
      <c r="CP43" s="116">
        <v>0</v>
      </c>
      <c r="CQ43" s="116">
        <v>0</v>
      </c>
      <c r="CR43" s="116">
        <v>0</v>
      </c>
      <c r="CS43" s="116">
        <f>$C$18*K15</f>
        <v>392385.62449999998</v>
      </c>
      <c r="CT43" s="116">
        <v>0</v>
      </c>
      <c r="CU43" s="116">
        <v>0</v>
      </c>
      <c r="CV43" s="116">
        <v>0</v>
      </c>
      <c r="CW43" s="116">
        <v>0</v>
      </c>
      <c r="CX43" s="116">
        <v>0</v>
      </c>
      <c r="CY43" s="116">
        <v>0</v>
      </c>
      <c r="CZ43" s="116">
        <v>0</v>
      </c>
      <c r="DA43" s="116">
        <v>0</v>
      </c>
      <c r="DB43" s="116">
        <v>0</v>
      </c>
      <c r="DC43" s="116">
        <v>0</v>
      </c>
      <c r="DD43" s="116">
        <v>0</v>
      </c>
      <c r="DE43" s="116">
        <v>0</v>
      </c>
      <c r="DF43" s="116">
        <v>0</v>
      </c>
      <c r="DG43" s="116">
        <v>0</v>
      </c>
      <c r="DH43" s="116">
        <v>0</v>
      </c>
      <c r="DI43" s="116">
        <v>0</v>
      </c>
      <c r="DJ43" s="116">
        <v>0</v>
      </c>
      <c r="DK43" s="116">
        <v>0</v>
      </c>
      <c r="DL43" s="116">
        <v>0</v>
      </c>
      <c r="DM43" s="116">
        <v>0</v>
      </c>
      <c r="DN43" s="116">
        <v>0</v>
      </c>
      <c r="DO43" s="116">
        <v>0</v>
      </c>
      <c r="DP43" s="116">
        <v>0</v>
      </c>
      <c r="DQ43" s="116">
        <v>0</v>
      </c>
      <c r="DR43" s="116">
        <v>0</v>
      </c>
      <c r="DS43" s="116">
        <v>0</v>
      </c>
      <c r="DT43" s="116">
        <v>0</v>
      </c>
      <c r="DU43" s="116">
        <v>0</v>
      </c>
      <c r="DV43" s="116">
        <v>0</v>
      </c>
      <c r="DW43" s="116">
        <v>0</v>
      </c>
      <c r="DX43" s="116">
        <v>0</v>
      </c>
      <c r="DY43" s="116">
        <v>0</v>
      </c>
      <c r="DZ43" s="116">
        <v>0</v>
      </c>
      <c r="EA43" s="116">
        <v>0</v>
      </c>
      <c r="EB43" s="116">
        <v>0</v>
      </c>
      <c r="EC43" s="116">
        <v>0</v>
      </c>
      <c r="ED43" s="116">
        <v>0</v>
      </c>
      <c r="EE43" s="116">
        <v>0</v>
      </c>
      <c r="EF43" s="116">
        <v>0</v>
      </c>
      <c r="EG43" s="116">
        <v>0</v>
      </c>
      <c r="EH43" s="116">
        <v>0</v>
      </c>
      <c r="EI43" s="116">
        <v>0</v>
      </c>
      <c r="EJ43" s="116">
        <v>0</v>
      </c>
      <c r="EK43" s="116">
        <v>0</v>
      </c>
      <c r="EL43" s="116">
        <v>0</v>
      </c>
      <c r="EM43" s="116">
        <v>0</v>
      </c>
      <c r="EN43" s="116">
        <v>0</v>
      </c>
      <c r="EO43" s="116">
        <v>0</v>
      </c>
      <c r="EP43" s="116">
        <v>0</v>
      </c>
      <c r="EQ43" s="116">
        <v>0</v>
      </c>
      <c r="ER43" s="116">
        <v>0</v>
      </c>
      <c r="ES43" s="116">
        <v>0</v>
      </c>
      <c r="ET43" s="116">
        <v>0</v>
      </c>
      <c r="EU43" s="116">
        <v>0</v>
      </c>
      <c r="EV43" s="116">
        <v>0</v>
      </c>
      <c r="EW43" s="116">
        <v>0</v>
      </c>
      <c r="EX43" s="116">
        <v>0</v>
      </c>
      <c r="EY43" s="116"/>
      <c r="EZ43" s="116"/>
      <c r="FA43" s="250"/>
      <c r="FB43" s="116">
        <f>SUM(C43:FA43)</f>
        <v>1569542.4979999999</v>
      </c>
    </row>
    <row r="44" spans="2:158" x14ac:dyDescent="0.25">
      <c r="B44" s="219" t="s">
        <v>111</v>
      </c>
      <c r="C44" s="214">
        <f>C18</f>
        <v>1569542.4979999999</v>
      </c>
      <c r="D44" s="214">
        <f>C44-D43</f>
        <v>1569542.4979999999</v>
      </c>
      <c r="E44" s="214">
        <f t="shared" ref="E44" si="72">D44-E43</f>
        <v>1569542.4979999999</v>
      </c>
      <c r="F44" s="214">
        <f t="shared" ref="F44" si="73">E44-F43</f>
        <v>1569542.4979999999</v>
      </c>
      <c r="G44" s="214">
        <f t="shared" ref="G44" si="74">F44-G43</f>
        <v>1569542.4979999999</v>
      </c>
      <c r="H44" s="214">
        <f t="shared" ref="H44" si="75">G44-H43</f>
        <v>1569542.4979999999</v>
      </c>
      <c r="I44" s="214">
        <f t="shared" ref="I44" si="76">H44-I43</f>
        <v>1569542.4979999999</v>
      </c>
      <c r="J44" s="214">
        <f t="shared" ref="J44" si="77">I44-J43</f>
        <v>1569542.4979999999</v>
      </c>
      <c r="K44" s="214">
        <f t="shared" ref="K44" si="78">J44-K43</f>
        <v>1569542.4979999999</v>
      </c>
      <c r="L44" s="214">
        <f t="shared" ref="L44" si="79">K44-L43</f>
        <v>1569542.4979999999</v>
      </c>
      <c r="M44" s="214">
        <f t="shared" ref="M44" si="80">L44-M43</f>
        <v>1569542.4979999999</v>
      </c>
      <c r="N44" s="214">
        <f t="shared" ref="N44" si="81">M44-N43</f>
        <v>1569542.4979999999</v>
      </c>
      <c r="O44" s="214">
        <f t="shared" ref="O44" si="82">N44-O43</f>
        <v>1569542.4979999999</v>
      </c>
      <c r="P44" s="214">
        <f t="shared" ref="P44" si="83">O44-P43</f>
        <v>1569542.4979999999</v>
      </c>
      <c r="Q44" s="214">
        <f t="shared" ref="Q44" si="84">P44-Q43</f>
        <v>1569542.4979999999</v>
      </c>
      <c r="R44" s="214">
        <f t="shared" ref="R44" si="85">Q44-R43</f>
        <v>1569542.4979999999</v>
      </c>
      <c r="S44" s="214">
        <f t="shared" ref="S44" si="86">R44-S43</f>
        <v>1569542.4979999999</v>
      </c>
      <c r="T44" s="214">
        <f t="shared" ref="T44" si="87">S44-T43</f>
        <v>1569542.4979999999</v>
      </c>
      <c r="U44" s="214">
        <f t="shared" ref="U44" si="88">T44-U43</f>
        <v>1569542.4979999999</v>
      </c>
      <c r="V44" s="214">
        <f t="shared" ref="V44" si="89">U44-V43</f>
        <v>1569542.4979999999</v>
      </c>
      <c r="W44" s="214">
        <f t="shared" ref="W44" si="90">V44-W43</f>
        <v>1569542.4979999999</v>
      </c>
      <c r="X44" s="214">
        <f t="shared" ref="X44" si="91">W44-X43</f>
        <v>1569542.4979999999</v>
      </c>
      <c r="Y44" s="214">
        <f t="shared" ref="Y44" si="92">X44-Y43</f>
        <v>1569542.4979999999</v>
      </c>
      <c r="Z44" s="214">
        <f t="shared" ref="Z44" si="93">Y44-Z43</f>
        <v>1569542.4979999999</v>
      </c>
      <c r="AA44" s="214">
        <f t="shared" ref="AA44" si="94">Z44-AA43</f>
        <v>1569542.4979999999</v>
      </c>
      <c r="AB44" s="214">
        <f t="shared" ref="AB44" si="95">AA44-AB43</f>
        <v>1569542.4979999999</v>
      </c>
      <c r="AC44" s="214">
        <f t="shared" ref="AC44" si="96">AB44-AC43</f>
        <v>1569542.4979999999</v>
      </c>
      <c r="AD44" s="214">
        <f t="shared" ref="AD44" si="97">AC44-AD43</f>
        <v>1569542.4979999999</v>
      </c>
      <c r="AE44" s="214">
        <f t="shared" ref="AE44" si="98">AD44-AE43</f>
        <v>1569542.4979999999</v>
      </c>
      <c r="AF44" s="214">
        <f t="shared" ref="AF44" si="99">AE44-AF43</f>
        <v>1569542.4979999999</v>
      </c>
      <c r="AG44" s="214">
        <f t="shared" ref="AG44" si="100">AF44-AG43</f>
        <v>1569542.4979999999</v>
      </c>
      <c r="AH44" s="214">
        <f t="shared" ref="AH44" si="101">AG44-AH43</f>
        <v>1569542.4979999999</v>
      </c>
      <c r="AI44" s="214">
        <f t="shared" ref="AI44" si="102">AH44-AI43</f>
        <v>1569542.4979999999</v>
      </c>
      <c r="AJ44" s="214">
        <f t="shared" ref="AJ44" si="103">AI44-AJ43</f>
        <v>1569542.4979999999</v>
      </c>
      <c r="AK44" s="214">
        <f t="shared" ref="AK44" si="104">AJ44-AK43</f>
        <v>1569542.4979999999</v>
      </c>
      <c r="AL44" s="214">
        <f t="shared" ref="AL44" si="105">AK44-AL43</f>
        <v>1569542.4979999999</v>
      </c>
      <c r="AM44" s="214">
        <f t="shared" ref="AM44" si="106">AL44-AM43</f>
        <v>1569542.4979999999</v>
      </c>
      <c r="AN44" s="214">
        <f t="shared" ref="AN44" si="107">AM44-AN43</f>
        <v>1569542.4979999999</v>
      </c>
      <c r="AO44" s="214">
        <f t="shared" ref="AO44" si="108">AN44-AO43</f>
        <v>1569542.4979999999</v>
      </c>
      <c r="AP44" s="214">
        <f t="shared" ref="AP44" si="109">AO44-AP43</f>
        <v>1569542.4979999999</v>
      </c>
      <c r="AQ44" s="214">
        <f t="shared" ref="AQ44" si="110">AP44-AQ43</f>
        <v>1569542.4979999999</v>
      </c>
      <c r="AR44" s="214">
        <f t="shared" ref="AR44" si="111">AQ44-AR43</f>
        <v>1569542.4979999999</v>
      </c>
      <c r="AS44" s="214">
        <f t="shared" ref="AS44" si="112">AR44-AS43</f>
        <v>1569542.4979999999</v>
      </c>
      <c r="AT44" s="214">
        <f t="shared" ref="AT44" si="113">AS44-AT43</f>
        <v>1569542.4979999999</v>
      </c>
      <c r="AU44" s="214">
        <f t="shared" ref="AU44" si="114">AT44-AU43</f>
        <v>1569542.4979999999</v>
      </c>
      <c r="AV44" s="214">
        <f t="shared" ref="AV44" si="115">AU44-AV43</f>
        <v>1569542.4979999999</v>
      </c>
      <c r="AW44" s="214">
        <f t="shared" ref="AW44" si="116">AV44-AW43</f>
        <v>1569542.4979999999</v>
      </c>
      <c r="AX44" s="214">
        <f t="shared" ref="AX44" si="117">AW44-AX43</f>
        <v>1569542.4979999999</v>
      </c>
      <c r="AY44" s="214">
        <f t="shared" ref="AY44" si="118">AX44-AY43</f>
        <v>1569542.4979999999</v>
      </c>
      <c r="AZ44" s="214">
        <f t="shared" ref="AZ44" si="119">AY44-AZ43</f>
        <v>1569542.4979999999</v>
      </c>
      <c r="BA44" s="214">
        <f t="shared" ref="BA44" si="120">AZ44-BA43</f>
        <v>1569542.4979999999</v>
      </c>
      <c r="BB44" s="214">
        <f t="shared" ref="BB44" si="121">BA44-BB43</f>
        <v>1569542.4979999999</v>
      </c>
      <c r="BC44" s="214">
        <f t="shared" ref="BC44" si="122">BB44-BC43</f>
        <v>1569542.4979999999</v>
      </c>
      <c r="BD44" s="214">
        <f t="shared" ref="BD44" si="123">BC44-BD43</f>
        <v>1569542.4979999999</v>
      </c>
      <c r="BE44" s="214">
        <f t="shared" ref="BE44" si="124">BD44-BE43</f>
        <v>1569542.4979999999</v>
      </c>
      <c r="BF44" s="214">
        <f t="shared" ref="BF44" si="125">BE44-BF43</f>
        <v>1569542.4979999999</v>
      </c>
      <c r="BG44" s="214">
        <f t="shared" ref="BG44" si="126">BF44-BG43</f>
        <v>1569542.4979999999</v>
      </c>
      <c r="BH44" s="214">
        <f t="shared" ref="BH44" si="127">BG44-BH43</f>
        <v>1569542.4979999999</v>
      </c>
      <c r="BI44" s="214">
        <f>BH44-BI43</f>
        <v>1177156.8735</v>
      </c>
      <c r="BJ44" s="214">
        <f t="shared" ref="BJ44" si="128">BI44-BJ43</f>
        <v>1177156.8735</v>
      </c>
      <c r="BK44" s="214">
        <f t="shared" ref="BK44" si="129">BJ44-BK43</f>
        <v>1177156.8735</v>
      </c>
      <c r="BL44" s="214">
        <f t="shared" ref="BL44" si="130">BK44-BL43</f>
        <v>1177156.8735</v>
      </c>
      <c r="BM44" s="214">
        <f t="shared" ref="BM44" si="131">BL44-BM43</f>
        <v>1177156.8735</v>
      </c>
      <c r="BN44" s="214">
        <f t="shared" ref="BN44" si="132">BM44-BN43</f>
        <v>1177156.8735</v>
      </c>
      <c r="BO44" s="214">
        <f t="shared" ref="BO44" si="133">BN44-BO43</f>
        <v>1177156.8735</v>
      </c>
      <c r="BP44" s="214">
        <f t="shared" ref="BP44" si="134">BO44-BP43</f>
        <v>1177156.8735</v>
      </c>
      <c r="BQ44" s="214">
        <f t="shared" ref="BQ44" si="135">BP44-BQ43</f>
        <v>1177156.8735</v>
      </c>
      <c r="BR44" s="214">
        <f t="shared" ref="BR44" si="136">BQ44-BR43</f>
        <v>1177156.8735</v>
      </c>
      <c r="BS44" s="214">
        <f t="shared" ref="BS44" si="137">BR44-BS43</f>
        <v>1177156.8735</v>
      </c>
      <c r="BT44" s="214">
        <f t="shared" ref="BT44" si="138">BS44-BT43</f>
        <v>1177156.8735</v>
      </c>
      <c r="BU44" s="214">
        <f t="shared" ref="BU44" si="139">BT44-BU43</f>
        <v>784771.24900000007</v>
      </c>
      <c r="BV44" s="214">
        <f t="shared" ref="BV44" si="140">BU44-BV43</f>
        <v>784771.24900000007</v>
      </c>
      <c r="BW44" s="214">
        <f t="shared" ref="BW44" si="141">BV44-BW43</f>
        <v>784771.24900000007</v>
      </c>
      <c r="BX44" s="214">
        <f t="shared" ref="BX44" si="142">BW44-BX43</f>
        <v>784771.24900000007</v>
      </c>
      <c r="BY44" s="214">
        <f t="shared" ref="BY44" si="143">BX44-BY43</f>
        <v>784771.24900000007</v>
      </c>
      <c r="BZ44" s="214">
        <f t="shared" ref="BZ44" si="144">BY44-BZ43</f>
        <v>784771.24900000007</v>
      </c>
      <c r="CA44" s="214">
        <f t="shared" ref="CA44" si="145">BZ44-CA43</f>
        <v>784771.24900000007</v>
      </c>
      <c r="CB44" s="214">
        <f t="shared" ref="CB44" si="146">CA44-CB43</f>
        <v>784771.24900000007</v>
      </c>
      <c r="CC44" s="214">
        <f t="shared" ref="CC44" si="147">CB44-CC43</f>
        <v>784771.24900000007</v>
      </c>
      <c r="CD44" s="214">
        <f t="shared" ref="CD44" si="148">CC44-CD43</f>
        <v>784771.24900000007</v>
      </c>
      <c r="CE44" s="214">
        <f t="shared" ref="CE44" si="149">CD44-CE43</f>
        <v>784771.24900000007</v>
      </c>
      <c r="CF44" s="214">
        <f t="shared" ref="CF44" si="150">CE44-CF43</f>
        <v>784771.24900000007</v>
      </c>
      <c r="CG44" s="214">
        <f t="shared" ref="CG44" si="151">CF44-CG43</f>
        <v>392385.62450000009</v>
      </c>
      <c r="CH44" s="214">
        <f t="shared" ref="CH44" si="152">CG44-CH43</f>
        <v>392385.62450000009</v>
      </c>
      <c r="CI44" s="214">
        <f t="shared" ref="CI44" si="153">CH44-CI43</f>
        <v>392385.62450000009</v>
      </c>
      <c r="CJ44" s="214">
        <f t="shared" ref="CJ44" si="154">CI44-CJ43</f>
        <v>392385.62450000009</v>
      </c>
      <c r="CK44" s="214">
        <f t="shared" ref="CK44" si="155">CJ44-CK43</f>
        <v>392385.62450000009</v>
      </c>
      <c r="CL44" s="214">
        <f t="shared" ref="CL44" si="156">CK44-CL43</f>
        <v>392385.62450000009</v>
      </c>
      <c r="CM44" s="214">
        <f t="shared" ref="CM44" si="157">CL44-CM43</f>
        <v>392385.62450000009</v>
      </c>
      <c r="CN44" s="214">
        <f t="shared" ref="CN44" si="158">CM44-CN43</f>
        <v>392385.62450000009</v>
      </c>
      <c r="CO44" s="214">
        <f t="shared" ref="CO44" si="159">CN44-CO43</f>
        <v>392385.62450000009</v>
      </c>
      <c r="CP44" s="214">
        <f t="shared" ref="CP44" si="160">CO44-CP43</f>
        <v>392385.62450000009</v>
      </c>
      <c r="CQ44" s="214">
        <f t="shared" ref="CQ44" si="161">CP44-CQ43</f>
        <v>392385.62450000009</v>
      </c>
      <c r="CR44" s="214">
        <f t="shared" ref="CR44" si="162">CQ44-CR43</f>
        <v>392385.62450000009</v>
      </c>
      <c r="CS44" s="214">
        <f t="shared" ref="CS44" si="163">CR44-CS43</f>
        <v>0</v>
      </c>
      <c r="CT44" s="214">
        <f t="shared" ref="CT44" si="164">CS44-CT43</f>
        <v>0</v>
      </c>
      <c r="CU44" s="214">
        <f t="shared" ref="CU44" si="165">CT44-CU43</f>
        <v>0</v>
      </c>
      <c r="CV44" s="214">
        <f t="shared" ref="CV44" si="166">CU44-CV43</f>
        <v>0</v>
      </c>
      <c r="CW44" s="214">
        <f t="shared" ref="CW44" si="167">CV44-CW43</f>
        <v>0</v>
      </c>
      <c r="CX44" s="214">
        <f t="shared" ref="CX44" si="168">CW44-CX43</f>
        <v>0</v>
      </c>
      <c r="CY44" s="214">
        <f t="shared" ref="CY44" si="169">CX44-CY43</f>
        <v>0</v>
      </c>
      <c r="CZ44" s="214">
        <f t="shared" ref="CZ44" si="170">CY44-CZ43</f>
        <v>0</v>
      </c>
      <c r="DA44" s="214">
        <f t="shared" ref="DA44" si="171">CZ44-DA43</f>
        <v>0</v>
      </c>
      <c r="DB44" s="214">
        <f t="shared" ref="DB44" si="172">DA44-DB43</f>
        <v>0</v>
      </c>
      <c r="DC44" s="214">
        <f t="shared" ref="DC44" si="173">DB44-DC43</f>
        <v>0</v>
      </c>
      <c r="DD44" s="214">
        <f t="shared" ref="DD44" si="174">DC44-DD43</f>
        <v>0</v>
      </c>
      <c r="DE44" s="214">
        <f t="shared" ref="DE44" si="175">DD44-DE43</f>
        <v>0</v>
      </c>
      <c r="DF44" s="214">
        <f t="shared" ref="DF44" si="176">DE44-DF43</f>
        <v>0</v>
      </c>
      <c r="DG44" s="214">
        <f t="shared" ref="DG44" si="177">DF44-DG43</f>
        <v>0</v>
      </c>
      <c r="DH44" s="214">
        <f t="shared" ref="DH44" si="178">DG44-DH43</f>
        <v>0</v>
      </c>
      <c r="DI44" s="214">
        <f t="shared" ref="DI44" si="179">DH44-DI43</f>
        <v>0</v>
      </c>
      <c r="DJ44" s="214">
        <f t="shared" ref="DJ44" si="180">DI44-DJ43</f>
        <v>0</v>
      </c>
      <c r="DK44" s="214">
        <f t="shared" ref="DK44" si="181">DJ44-DK43</f>
        <v>0</v>
      </c>
      <c r="DL44" s="214">
        <f t="shared" ref="DL44" si="182">DK44-DL43</f>
        <v>0</v>
      </c>
      <c r="DM44" s="214">
        <f t="shared" ref="DM44" si="183">DL44-DM43</f>
        <v>0</v>
      </c>
      <c r="DN44" s="214">
        <f t="shared" ref="DN44" si="184">DM44-DN43</f>
        <v>0</v>
      </c>
      <c r="DO44" s="214">
        <f t="shared" ref="DO44" si="185">DN44-DO43</f>
        <v>0</v>
      </c>
      <c r="DP44" s="214">
        <f t="shared" ref="DP44" si="186">DO44-DP43</f>
        <v>0</v>
      </c>
      <c r="DQ44" s="214">
        <f t="shared" ref="DQ44" si="187">DP44-DQ43</f>
        <v>0</v>
      </c>
      <c r="DR44" s="214">
        <f t="shared" ref="DR44" si="188">DQ44-DR43</f>
        <v>0</v>
      </c>
      <c r="DS44" s="214">
        <f t="shared" ref="DS44" si="189">DR44-DS43</f>
        <v>0</v>
      </c>
      <c r="DT44" s="214">
        <f t="shared" ref="DT44" si="190">DS44-DT43</f>
        <v>0</v>
      </c>
      <c r="DU44" s="214">
        <f t="shared" ref="DU44" si="191">DT44-DU43</f>
        <v>0</v>
      </c>
      <c r="DV44" s="214">
        <f t="shared" ref="DV44" si="192">DU44-DV43</f>
        <v>0</v>
      </c>
      <c r="DW44" s="214">
        <f t="shared" ref="DW44" si="193">DV44-DW43</f>
        <v>0</v>
      </c>
      <c r="DX44" s="214">
        <f t="shared" ref="DX44" si="194">DW44-DX43</f>
        <v>0</v>
      </c>
      <c r="DY44" s="214">
        <f t="shared" ref="DY44" si="195">DX44-DY43</f>
        <v>0</v>
      </c>
      <c r="DZ44" s="214">
        <f t="shared" ref="DZ44" si="196">DY44-DZ43</f>
        <v>0</v>
      </c>
      <c r="EA44" s="214">
        <f t="shared" ref="EA44" si="197">DZ44-EA43</f>
        <v>0</v>
      </c>
      <c r="EB44" s="214">
        <f t="shared" ref="EB44" si="198">EA44-EB43</f>
        <v>0</v>
      </c>
      <c r="EC44" s="214">
        <f t="shared" ref="EC44" si="199">EB44-EC43</f>
        <v>0</v>
      </c>
      <c r="ED44" s="214">
        <f t="shared" ref="ED44" si="200">EC44-ED43</f>
        <v>0</v>
      </c>
      <c r="EE44" s="214">
        <f t="shared" ref="EE44" si="201">ED44-EE43</f>
        <v>0</v>
      </c>
      <c r="EF44" s="214">
        <f t="shared" ref="EF44" si="202">EE44-EF43</f>
        <v>0</v>
      </c>
      <c r="EG44" s="214">
        <f t="shared" ref="EG44" si="203">EF44-EG43</f>
        <v>0</v>
      </c>
      <c r="EH44" s="214">
        <f t="shared" ref="EH44" si="204">EG44-EH43</f>
        <v>0</v>
      </c>
      <c r="EI44" s="214">
        <f t="shared" ref="EI44" si="205">EH44-EI43</f>
        <v>0</v>
      </c>
      <c r="EJ44" s="214">
        <f t="shared" ref="EJ44" si="206">EI44-EJ43</f>
        <v>0</v>
      </c>
      <c r="EK44" s="214">
        <f t="shared" ref="EK44" si="207">EJ44-EK43</f>
        <v>0</v>
      </c>
      <c r="EL44" s="214">
        <f t="shared" ref="EL44" si="208">EK44-EL43</f>
        <v>0</v>
      </c>
      <c r="EM44" s="214">
        <f t="shared" ref="EM44" si="209">EL44-EM43</f>
        <v>0</v>
      </c>
      <c r="EN44" s="214">
        <f t="shared" ref="EN44" si="210">EM44-EN43</f>
        <v>0</v>
      </c>
      <c r="EO44" s="214">
        <f t="shared" ref="EO44" si="211">EN44-EO43</f>
        <v>0</v>
      </c>
      <c r="EP44" s="214">
        <f t="shared" ref="EP44" si="212">EO44-EP43</f>
        <v>0</v>
      </c>
      <c r="EQ44" s="214">
        <f t="shared" ref="EQ44" si="213">EP44-EQ43</f>
        <v>0</v>
      </c>
      <c r="ER44" s="214">
        <f t="shared" ref="ER44" si="214">EQ44-ER43</f>
        <v>0</v>
      </c>
      <c r="ES44" s="214">
        <f t="shared" ref="ES44" si="215">ER44-ES43</f>
        <v>0</v>
      </c>
      <c r="ET44" s="214">
        <f t="shared" ref="ET44" si="216">ES44-ET43</f>
        <v>0</v>
      </c>
      <c r="EU44" s="214">
        <f t="shared" ref="EU44" si="217">ET44-EU43</f>
        <v>0</v>
      </c>
      <c r="EV44" s="214">
        <f t="shared" ref="EV44" si="218">EU44-EV43</f>
        <v>0</v>
      </c>
      <c r="EW44" s="214">
        <f t="shared" ref="EW44" si="219">EV44-EW43</f>
        <v>0</v>
      </c>
      <c r="EX44" s="214">
        <f t="shared" ref="EX44" si="220">EW44-EX43</f>
        <v>0</v>
      </c>
      <c r="EY44" s="214"/>
      <c r="EZ44" s="214"/>
      <c r="FA44" s="226"/>
      <c r="FB44" s="116"/>
    </row>
    <row r="45" spans="2:158" x14ac:dyDescent="0.25">
      <c r="B45" s="251"/>
      <c r="C45" s="227"/>
      <c r="D45" s="227"/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7"/>
      <c r="Q45" s="227"/>
      <c r="R45" s="227"/>
      <c r="S45" s="227"/>
      <c r="T45" s="227"/>
      <c r="U45" s="227"/>
      <c r="V45" s="227"/>
      <c r="W45" s="227"/>
      <c r="X45" s="227"/>
      <c r="Y45" s="227"/>
      <c r="Z45" s="227"/>
      <c r="AA45" s="227"/>
      <c r="AB45" s="227"/>
      <c r="AC45" s="227"/>
      <c r="AD45" s="227"/>
      <c r="AE45" s="227"/>
      <c r="AF45" s="227"/>
      <c r="AG45" s="227"/>
      <c r="AH45" s="227"/>
      <c r="AI45" s="227"/>
      <c r="AJ45" s="227"/>
      <c r="AK45" s="227"/>
      <c r="AL45" s="227"/>
      <c r="AM45" s="227"/>
      <c r="AN45" s="227"/>
      <c r="AO45" s="227"/>
      <c r="AP45" s="227"/>
      <c r="AQ45" s="227"/>
      <c r="AR45" s="227"/>
      <c r="AS45" s="227"/>
      <c r="AT45" s="227"/>
      <c r="AU45" s="227"/>
      <c r="AV45" s="227"/>
      <c r="AW45" s="227"/>
      <c r="AX45" s="227"/>
      <c r="AY45" s="227"/>
      <c r="AZ45" s="227"/>
      <c r="BA45" s="227"/>
      <c r="BB45" s="227"/>
      <c r="BC45" s="227"/>
      <c r="BD45" s="227"/>
      <c r="BE45" s="227"/>
      <c r="BF45" s="227"/>
      <c r="BG45" s="227"/>
      <c r="BH45" s="227"/>
      <c r="BI45" s="227"/>
      <c r="BJ45" s="227"/>
      <c r="BK45" s="227"/>
      <c r="BL45" s="227"/>
      <c r="BM45" s="227"/>
      <c r="BN45" s="227"/>
      <c r="BO45" s="227"/>
      <c r="BP45" s="227"/>
      <c r="BQ45" s="227"/>
      <c r="BR45" s="227"/>
      <c r="BS45" s="227"/>
      <c r="BT45" s="227"/>
      <c r="BU45" s="227"/>
      <c r="BV45" s="227"/>
      <c r="BW45" s="227"/>
      <c r="BX45" s="227"/>
      <c r="BY45" s="227"/>
      <c r="BZ45" s="227"/>
      <c r="CA45" s="227"/>
      <c r="CB45" s="227"/>
      <c r="CC45" s="227"/>
      <c r="CD45" s="227"/>
      <c r="CE45" s="227"/>
      <c r="CF45" s="227"/>
      <c r="CG45" s="227"/>
      <c r="CH45" s="227"/>
      <c r="CI45" s="227"/>
      <c r="CJ45" s="227"/>
      <c r="CK45" s="227"/>
      <c r="CL45" s="227"/>
      <c r="CM45" s="227"/>
      <c r="CN45" s="227"/>
      <c r="CO45" s="227"/>
      <c r="CP45" s="227"/>
      <c r="CQ45" s="227"/>
      <c r="CR45" s="227"/>
      <c r="CS45" s="227"/>
      <c r="CT45" s="227"/>
      <c r="CU45" s="227"/>
      <c r="CV45" s="227"/>
      <c r="CW45" s="227"/>
      <c r="CX45" s="227"/>
      <c r="CY45" s="227"/>
      <c r="CZ45" s="227"/>
      <c r="DA45" s="227"/>
      <c r="DB45" s="227"/>
      <c r="DC45" s="227"/>
      <c r="DD45" s="227"/>
      <c r="DE45" s="227"/>
      <c r="DF45" s="227"/>
      <c r="DG45" s="227"/>
      <c r="DH45" s="227"/>
      <c r="DI45" s="227"/>
      <c r="DJ45" s="227"/>
      <c r="DK45" s="227"/>
      <c r="DL45" s="227"/>
      <c r="DM45" s="227"/>
      <c r="DN45" s="227"/>
      <c r="DO45" s="227"/>
      <c r="DP45" s="227"/>
      <c r="DQ45" s="227"/>
      <c r="DR45" s="227"/>
      <c r="DS45" s="227"/>
      <c r="DT45" s="227"/>
      <c r="DU45" s="227"/>
      <c r="DV45" s="227"/>
      <c r="DW45" s="227"/>
      <c r="DX45" s="227"/>
      <c r="DY45" s="227"/>
      <c r="DZ45" s="227"/>
      <c r="EA45" s="227"/>
      <c r="EB45" s="227"/>
      <c r="EC45" s="227"/>
      <c r="ED45" s="227"/>
      <c r="EE45" s="227"/>
      <c r="EF45" s="227"/>
      <c r="EG45" s="227"/>
      <c r="EH45" s="227"/>
      <c r="EI45" s="227"/>
      <c r="EJ45" s="227"/>
      <c r="EK45" s="227"/>
      <c r="EL45" s="227"/>
      <c r="EM45" s="227"/>
      <c r="EN45" s="227"/>
      <c r="EO45" s="227"/>
      <c r="EP45" s="227"/>
      <c r="EQ45" s="227"/>
      <c r="ER45" s="227"/>
      <c r="ES45" s="227"/>
      <c r="ET45" s="227"/>
      <c r="EU45" s="227"/>
      <c r="EV45" s="227"/>
      <c r="EW45" s="227"/>
      <c r="EX45" s="227"/>
      <c r="EY45" s="227"/>
      <c r="EZ45" s="227"/>
      <c r="FA45" s="227"/>
      <c r="FB45" s="116"/>
    </row>
    <row r="46" spans="2:158" x14ac:dyDescent="0.25"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04"/>
      <c r="N46" s="204"/>
      <c r="O46" s="204"/>
      <c r="P46" s="204"/>
      <c r="Q46" s="204"/>
      <c r="R46" s="204"/>
      <c r="S46" s="204"/>
      <c r="T46" s="204"/>
      <c r="U46" s="204"/>
      <c r="V46" s="204"/>
      <c r="W46" s="204"/>
      <c r="X46" s="204"/>
      <c r="Y46" s="204"/>
      <c r="Z46" s="204"/>
      <c r="AA46" s="204"/>
      <c r="AB46" s="204"/>
      <c r="AC46" s="204"/>
      <c r="AD46" s="204"/>
      <c r="AE46" s="204"/>
      <c r="AF46" s="204"/>
      <c r="AG46" s="204"/>
      <c r="AH46" s="204"/>
      <c r="AI46" s="204"/>
      <c r="AJ46" s="204"/>
      <c r="AK46" s="204"/>
      <c r="AL46" s="204"/>
      <c r="AM46" s="204"/>
      <c r="AN46" s="204"/>
      <c r="AO46" s="204"/>
      <c r="AP46" s="204"/>
      <c r="AQ46" s="204"/>
      <c r="AR46" s="204"/>
      <c r="AS46" s="204"/>
      <c r="AT46" s="204"/>
      <c r="AU46" s="204"/>
      <c r="AV46" s="204"/>
      <c r="AW46" s="204"/>
      <c r="AX46" s="204"/>
      <c r="AY46" s="204"/>
      <c r="AZ46" s="204"/>
      <c r="BA46" s="204"/>
      <c r="BB46" s="204"/>
      <c r="BC46" s="204"/>
      <c r="BD46" s="204"/>
      <c r="BE46" s="204"/>
      <c r="BF46" s="204"/>
      <c r="BG46" s="204"/>
      <c r="BH46" s="204"/>
      <c r="BI46" s="204"/>
      <c r="BJ46" s="204"/>
      <c r="BK46" s="204"/>
      <c r="BL46" s="204"/>
      <c r="BM46" s="204"/>
      <c r="BN46" s="204"/>
      <c r="BO46" s="204"/>
      <c r="BP46" s="204"/>
      <c r="BQ46" s="204"/>
      <c r="BR46" s="204"/>
      <c r="BS46" s="204"/>
      <c r="BT46" s="204"/>
      <c r="BU46" s="204"/>
      <c r="BV46" s="204"/>
      <c r="BW46" s="204"/>
      <c r="BX46" s="204"/>
      <c r="BY46" s="204"/>
      <c r="BZ46" s="204"/>
      <c r="CA46" s="204"/>
      <c r="CB46" s="204"/>
      <c r="CC46" s="204"/>
      <c r="CD46" s="204"/>
      <c r="CE46" s="204"/>
      <c r="CF46" s="204"/>
      <c r="CG46" s="204"/>
      <c r="CH46" s="204"/>
      <c r="CI46" s="204"/>
      <c r="CJ46" s="204"/>
      <c r="CK46" s="204"/>
      <c r="CL46" s="204"/>
      <c r="CM46" s="204"/>
      <c r="CN46" s="204"/>
      <c r="CO46" s="204"/>
      <c r="CP46" s="204"/>
      <c r="CQ46" s="204"/>
      <c r="CR46" s="204"/>
      <c r="CS46" s="204"/>
      <c r="CT46" s="204"/>
      <c r="CU46" s="204"/>
      <c r="CV46" s="204"/>
      <c r="CW46" s="204"/>
      <c r="CX46" s="204"/>
      <c r="CY46" s="204"/>
      <c r="CZ46" s="204"/>
      <c r="DA46" s="204"/>
      <c r="DB46" s="204"/>
      <c r="DC46" s="204"/>
      <c r="DD46" s="204"/>
      <c r="DE46" s="204"/>
      <c r="DF46" s="204"/>
      <c r="DG46" s="204"/>
      <c r="DH46" s="204"/>
      <c r="DI46" s="204"/>
      <c r="DJ46" s="204"/>
      <c r="DK46" s="204"/>
      <c r="DL46" s="204"/>
      <c r="DM46" s="204"/>
      <c r="DN46" s="204"/>
      <c r="DO46" s="204"/>
      <c r="DP46" s="204"/>
      <c r="DQ46" s="204"/>
      <c r="DR46" s="204"/>
      <c r="DS46" s="204"/>
      <c r="DT46" s="204"/>
      <c r="DU46" s="204"/>
      <c r="DV46" s="204"/>
      <c r="DW46" s="204"/>
      <c r="DX46" s="204"/>
      <c r="DY46" s="204"/>
      <c r="DZ46" s="204"/>
      <c r="EA46" s="204"/>
      <c r="EB46" s="204"/>
      <c r="EC46" s="204"/>
      <c r="ED46" s="204"/>
      <c r="EE46" s="204"/>
      <c r="EF46" s="204"/>
      <c r="EG46" s="204"/>
      <c r="EH46" s="204"/>
      <c r="EI46" s="204"/>
      <c r="EJ46" s="204"/>
      <c r="EK46" s="204"/>
      <c r="EL46" s="204"/>
      <c r="EM46" s="204"/>
      <c r="EN46" s="204"/>
      <c r="EO46" s="204"/>
      <c r="EP46" s="204"/>
      <c r="EQ46" s="204"/>
      <c r="ER46" s="204"/>
      <c r="ES46" s="204"/>
      <c r="ET46" s="204"/>
      <c r="EU46" s="204"/>
      <c r="EV46" s="204"/>
      <c r="EW46" s="204"/>
      <c r="EX46" s="204"/>
      <c r="EY46" s="204"/>
      <c r="EZ46" s="204"/>
      <c r="FA46" s="204"/>
      <c r="FB46" s="116"/>
    </row>
    <row r="47" spans="2:158" x14ac:dyDescent="0.25">
      <c r="B47" s="209" t="s">
        <v>117</v>
      </c>
      <c r="C47" s="252">
        <v>43952</v>
      </c>
      <c r="D47" s="252">
        <v>44136</v>
      </c>
      <c r="E47" s="252">
        <v>44166</v>
      </c>
      <c r="F47" s="252">
        <v>44197</v>
      </c>
      <c r="G47" s="252">
        <v>44228</v>
      </c>
      <c r="H47" s="252">
        <v>44256</v>
      </c>
      <c r="I47" s="252">
        <v>44287</v>
      </c>
      <c r="J47" s="252">
        <v>44317</v>
      </c>
      <c r="K47" s="252">
        <v>44348</v>
      </c>
      <c r="L47" s="252">
        <v>44378</v>
      </c>
      <c r="M47" s="252">
        <v>44409</v>
      </c>
      <c r="N47" s="252">
        <v>44440</v>
      </c>
      <c r="O47" s="252">
        <v>44470</v>
      </c>
      <c r="P47" s="252">
        <v>44501</v>
      </c>
      <c r="Q47" s="252">
        <v>44531</v>
      </c>
      <c r="R47" s="252">
        <v>44562</v>
      </c>
      <c r="S47" s="252">
        <v>44593</v>
      </c>
      <c r="T47" s="252">
        <v>44621</v>
      </c>
      <c r="U47" s="252">
        <v>44652</v>
      </c>
      <c r="V47" s="252">
        <v>44682</v>
      </c>
      <c r="W47" s="252">
        <v>44713</v>
      </c>
      <c r="X47" s="252">
        <v>44743</v>
      </c>
      <c r="Y47" s="252">
        <v>44774</v>
      </c>
      <c r="Z47" s="252">
        <v>44805</v>
      </c>
      <c r="AA47" s="252">
        <v>44835</v>
      </c>
      <c r="AB47" s="252">
        <v>44866</v>
      </c>
      <c r="AC47" s="252">
        <v>44896</v>
      </c>
      <c r="AD47" s="252">
        <v>44927</v>
      </c>
      <c r="AE47" s="252">
        <v>44958</v>
      </c>
      <c r="AF47" s="252">
        <v>44986</v>
      </c>
      <c r="AG47" s="252">
        <v>45017</v>
      </c>
      <c r="AH47" s="252">
        <v>45047</v>
      </c>
      <c r="AI47" s="252">
        <v>45078</v>
      </c>
      <c r="AJ47" s="252">
        <v>45108</v>
      </c>
      <c r="AK47" s="252">
        <v>45139</v>
      </c>
      <c r="AL47" s="252">
        <v>45170</v>
      </c>
      <c r="AM47" s="252">
        <v>45200</v>
      </c>
      <c r="AN47" s="252">
        <v>45231</v>
      </c>
      <c r="AO47" s="252">
        <v>45261</v>
      </c>
      <c r="AP47" s="252">
        <v>45292</v>
      </c>
      <c r="AQ47" s="252">
        <v>45323</v>
      </c>
      <c r="AR47" s="252">
        <v>45352</v>
      </c>
      <c r="AS47" s="252">
        <v>45383</v>
      </c>
      <c r="AT47" s="252">
        <v>45413</v>
      </c>
      <c r="AU47" s="252">
        <v>45444</v>
      </c>
      <c r="AV47" s="252">
        <v>45474</v>
      </c>
      <c r="AW47" s="252">
        <v>45505</v>
      </c>
      <c r="AX47" s="252">
        <v>45536</v>
      </c>
      <c r="AY47" s="252">
        <v>45566</v>
      </c>
      <c r="AZ47" s="252">
        <v>45597</v>
      </c>
      <c r="BA47" s="252">
        <v>45627</v>
      </c>
      <c r="BB47" s="252">
        <v>45658</v>
      </c>
      <c r="BC47" s="252">
        <v>45689</v>
      </c>
      <c r="BD47" s="252">
        <v>45717</v>
      </c>
      <c r="BE47" s="252">
        <v>45748</v>
      </c>
      <c r="BF47" s="252">
        <v>45778</v>
      </c>
      <c r="BG47" s="252">
        <v>45809</v>
      </c>
      <c r="BH47" s="252">
        <v>45839</v>
      </c>
      <c r="BI47" s="252">
        <v>45870</v>
      </c>
      <c r="BJ47" s="252">
        <v>45901</v>
      </c>
      <c r="BK47" s="252">
        <v>45931</v>
      </c>
      <c r="BL47" s="252">
        <v>45962</v>
      </c>
      <c r="BM47" s="252">
        <v>45992</v>
      </c>
      <c r="BN47" s="252">
        <v>46023</v>
      </c>
      <c r="BO47" s="252">
        <v>46054</v>
      </c>
      <c r="BP47" s="252">
        <v>46082</v>
      </c>
      <c r="BQ47" s="252">
        <v>46113</v>
      </c>
      <c r="BR47" s="252">
        <v>46143</v>
      </c>
      <c r="BS47" s="252">
        <v>46174</v>
      </c>
      <c r="BT47" s="252">
        <v>46204</v>
      </c>
      <c r="BU47" s="252">
        <v>46235</v>
      </c>
      <c r="BV47" s="252">
        <v>46266</v>
      </c>
      <c r="BW47" s="252">
        <v>46296</v>
      </c>
      <c r="BX47" s="252">
        <v>46327</v>
      </c>
      <c r="BY47" s="252">
        <v>46357</v>
      </c>
      <c r="BZ47" s="252">
        <v>46388</v>
      </c>
      <c r="CA47" s="252">
        <v>46419</v>
      </c>
      <c r="CB47" s="252">
        <v>46447</v>
      </c>
      <c r="CC47" s="252">
        <v>46478</v>
      </c>
      <c r="CD47" s="252">
        <v>46508</v>
      </c>
      <c r="CE47" s="252">
        <v>46539</v>
      </c>
      <c r="CF47" s="252">
        <v>46569</v>
      </c>
      <c r="CG47" s="252">
        <v>46600</v>
      </c>
      <c r="CH47" s="252">
        <v>46631</v>
      </c>
      <c r="CI47" s="252">
        <v>46661</v>
      </c>
      <c r="CJ47" s="252">
        <v>46692</v>
      </c>
      <c r="CK47" s="252">
        <v>46722</v>
      </c>
      <c r="CL47" s="252">
        <v>46753</v>
      </c>
      <c r="CM47" s="252">
        <v>46784</v>
      </c>
      <c r="CN47" s="252">
        <v>46813</v>
      </c>
      <c r="CO47" s="252">
        <v>46844</v>
      </c>
      <c r="CP47" s="252">
        <v>46874</v>
      </c>
      <c r="CQ47" s="252">
        <v>46905</v>
      </c>
      <c r="CR47" s="252">
        <v>46935</v>
      </c>
      <c r="CS47" s="252">
        <v>46966</v>
      </c>
      <c r="CT47" s="252">
        <v>46997</v>
      </c>
      <c r="CU47" s="252">
        <v>47027</v>
      </c>
      <c r="CV47" s="252">
        <v>47058</v>
      </c>
      <c r="CW47" s="252">
        <v>47088</v>
      </c>
      <c r="CX47" s="252">
        <v>47119</v>
      </c>
      <c r="CY47" s="252">
        <v>47150</v>
      </c>
      <c r="CZ47" s="252">
        <v>47178</v>
      </c>
      <c r="DA47" s="252">
        <v>47209</v>
      </c>
      <c r="DB47" s="252">
        <v>47239</v>
      </c>
      <c r="DC47" s="252">
        <v>47270</v>
      </c>
      <c r="DD47" s="252">
        <v>47300</v>
      </c>
      <c r="DE47" s="252">
        <v>47331</v>
      </c>
      <c r="DF47" s="252">
        <v>47362</v>
      </c>
      <c r="DG47" s="252">
        <v>47392</v>
      </c>
      <c r="DH47" s="252">
        <v>47423</v>
      </c>
      <c r="DI47" s="252">
        <v>47453</v>
      </c>
      <c r="DJ47" s="252">
        <v>47484</v>
      </c>
      <c r="DK47" s="252">
        <v>47515</v>
      </c>
      <c r="DL47" s="252">
        <v>47543</v>
      </c>
      <c r="DM47" s="252">
        <v>47574</v>
      </c>
      <c r="DN47" s="252">
        <v>47604</v>
      </c>
      <c r="DO47" s="252">
        <v>47635</v>
      </c>
      <c r="DP47" s="252">
        <v>47665</v>
      </c>
      <c r="DQ47" s="252">
        <v>47696</v>
      </c>
      <c r="DR47" s="252">
        <v>47727</v>
      </c>
      <c r="DS47" s="252">
        <v>47757</v>
      </c>
      <c r="DT47" s="252">
        <v>47788</v>
      </c>
      <c r="DU47" s="252">
        <v>47818</v>
      </c>
      <c r="DV47" s="252">
        <v>47849</v>
      </c>
      <c r="DW47" s="252">
        <v>47880</v>
      </c>
      <c r="DX47" s="252">
        <v>47908</v>
      </c>
      <c r="DY47" s="252">
        <v>47939</v>
      </c>
      <c r="DZ47" s="252">
        <v>47969</v>
      </c>
      <c r="EA47" s="252">
        <v>48000</v>
      </c>
      <c r="EB47" s="252">
        <v>48030</v>
      </c>
      <c r="EC47" s="252">
        <v>48061</v>
      </c>
      <c r="ED47" s="252">
        <v>48092</v>
      </c>
      <c r="EE47" s="252">
        <v>48122</v>
      </c>
      <c r="EF47" s="252">
        <v>48153</v>
      </c>
      <c r="EG47" s="252">
        <v>48183</v>
      </c>
      <c r="EH47" s="252">
        <v>48214</v>
      </c>
      <c r="EI47" s="252">
        <v>48245</v>
      </c>
      <c r="EJ47" s="252">
        <v>48274</v>
      </c>
      <c r="EK47" s="252">
        <v>48305</v>
      </c>
      <c r="EL47" s="252">
        <v>48335</v>
      </c>
      <c r="EM47" s="252">
        <v>48366</v>
      </c>
      <c r="EN47" s="252">
        <v>48396</v>
      </c>
      <c r="EO47" s="252">
        <v>48427</v>
      </c>
      <c r="EP47" s="252">
        <v>48458</v>
      </c>
      <c r="EQ47" s="252">
        <v>48488</v>
      </c>
      <c r="ER47" s="252">
        <v>48519</v>
      </c>
      <c r="ES47" s="252">
        <v>48549</v>
      </c>
      <c r="ET47" s="252">
        <v>48580</v>
      </c>
      <c r="EU47" s="252">
        <v>48611</v>
      </c>
      <c r="EV47" s="252">
        <v>48639</v>
      </c>
      <c r="EW47" s="252">
        <v>48670</v>
      </c>
      <c r="EX47" s="252">
        <v>48700</v>
      </c>
      <c r="EY47" s="252">
        <v>48731</v>
      </c>
      <c r="EZ47" s="252">
        <v>48761</v>
      </c>
      <c r="FA47" s="252">
        <v>48792</v>
      </c>
      <c r="FB47" s="116"/>
    </row>
    <row r="48" spans="2:158" x14ac:dyDescent="0.25">
      <c r="B48" s="217" t="s">
        <v>59</v>
      </c>
      <c r="C48" s="247">
        <v>0</v>
      </c>
      <c r="D48" s="247">
        <v>0</v>
      </c>
      <c r="E48" s="248">
        <f>((D50*Supuestos!$J$13)/360)*244</f>
        <v>3263.7202961455555</v>
      </c>
      <c r="F48" s="247">
        <v>0</v>
      </c>
      <c r="G48" s="247">
        <v>0</v>
      </c>
      <c r="H48" s="247">
        <v>0</v>
      </c>
      <c r="I48" s="247">
        <v>0</v>
      </c>
      <c r="J48" s="247">
        <v>0</v>
      </c>
      <c r="K48" s="247">
        <v>0</v>
      </c>
      <c r="L48" s="247">
        <v>0</v>
      </c>
      <c r="M48" s="247">
        <v>0</v>
      </c>
      <c r="N48" s="247">
        <v>0</v>
      </c>
      <c r="O48" s="247">
        <v>0</v>
      </c>
      <c r="P48" s="247">
        <v>0</v>
      </c>
      <c r="Q48" s="247">
        <v>0</v>
      </c>
      <c r="R48" s="248">
        <f>(Q50*Supuestos!$K$13)</f>
        <v>16808.774318200001</v>
      </c>
      <c r="S48" s="247">
        <v>0</v>
      </c>
      <c r="T48" s="247">
        <v>0</v>
      </c>
      <c r="U48" s="247">
        <v>0</v>
      </c>
      <c r="V48" s="247">
        <v>0</v>
      </c>
      <c r="W48" s="247">
        <v>0</v>
      </c>
      <c r="X48" s="247">
        <v>0</v>
      </c>
      <c r="Y48" s="247">
        <v>0</v>
      </c>
      <c r="Z48" s="247">
        <v>0</v>
      </c>
      <c r="AA48" s="247">
        <v>0</v>
      </c>
      <c r="AB48" s="247">
        <v>0</v>
      </c>
      <c r="AC48" s="247">
        <v>0</v>
      </c>
      <c r="AD48" s="248">
        <f>(AC50*Supuestos!$L$13)</f>
        <v>39240.412643200005</v>
      </c>
      <c r="AE48" s="247">
        <v>0</v>
      </c>
      <c r="AF48" s="247">
        <v>0</v>
      </c>
      <c r="AG48" s="247">
        <v>0</v>
      </c>
      <c r="AH48" s="247">
        <v>0</v>
      </c>
      <c r="AI48" s="247">
        <v>0</v>
      </c>
      <c r="AJ48" s="247">
        <v>0</v>
      </c>
      <c r="AK48" s="247">
        <v>0</v>
      </c>
      <c r="AL48" s="247">
        <f>AK50*$C$4</f>
        <v>34185.816807299998</v>
      </c>
      <c r="AM48" s="247">
        <v>0</v>
      </c>
      <c r="AN48" s="247">
        <v>0</v>
      </c>
      <c r="AO48" s="247">
        <v>0</v>
      </c>
      <c r="AP48" s="248">
        <f>(AO50*($C$8/360))*108</f>
        <v>4347.2081660138128</v>
      </c>
      <c r="AQ48" s="247">
        <v>0</v>
      </c>
      <c r="AR48" s="247">
        <v>0</v>
      </c>
      <c r="AS48" s="247">
        <v>0</v>
      </c>
      <c r="AT48" s="247">
        <v>0</v>
      </c>
      <c r="AU48" s="247">
        <v>0</v>
      </c>
      <c r="AV48" s="247">
        <v>0</v>
      </c>
      <c r="AW48" s="247">
        <v>0</v>
      </c>
      <c r="AX48" s="247">
        <v>0</v>
      </c>
      <c r="AY48" s="247">
        <v>0</v>
      </c>
      <c r="AZ48" s="247">
        <v>0</v>
      </c>
      <c r="BA48" s="247">
        <v>0</v>
      </c>
      <c r="BB48" s="248">
        <f>(BA50*$C$8)</f>
        <v>14490.693886712708</v>
      </c>
      <c r="BC48" s="247">
        <v>0</v>
      </c>
      <c r="BD48" s="247">
        <v>0</v>
      </c>
      <c r="BE48" s="247">
        <v>0</v>
      </c>
      <c r="BF48" s="247">
        <v>0</v>
      </c>
      <c r="BG48" s="248">
        <v>0</v>
      </c>
      <c r="BH48" s="247">
        <v>0</v>
      </c>
      <c r="BI48" s="247">
        <v>0</v>
      </c>
      <c r="BJ48" s="247">
        <v>0</v>
      </c>
      <c r="BK48" s="247">
        <v>0</v>
      </c>
      <c r="BL48" s="247">
        <v>0</v>
      </c>
      <c r="BM48" s="247">
        <v>0</v>
      </c>
      <c r="BN48" s="248">
        <f>(BM50*$C$8)</f>
        <v>14490.693886712708</v>
      </c>
      <c r="BO48" s="247">
        <v>0</v>
      </c>
      <c r="BP48" s="247">
        <v>0</v>
      </c>
      <c r="BQ48" s="247">
        <v>0</v>
      </c>
      <c r="BR48" s="247">
        <v>0</v>
      </c>
      <c r="BS48" s="248">
        <v>0</v>
      </c>
      <c r="BT48" s="247">
        <v>0</v>
      </c>
      <c r="BU48" s="247">
        <v>0</v>
      </c>
      <c r="BV48" s="247">
        <v>0</v>
      </c>
      <c r="BW48" s="247">
        <v>0</v>
      </c>
      <c r="BX48" s="247">
        <v>0</v>
      </c>
      <c r="BY48" s="247">
        <v>0</v>
      </c>
      <c r="BZ48" s="248">
        <f>(BY50*$C$8)</f>
        <v>14490.693886712708</v>
      </c>
      <c r="CA48" s="247">
        <v>0</v>
      </c>
      <c r="CB48" s="247">
        <v>0</v>
      </c>
      <c r="CC48" s="247">
        <v>0</v>
      </c>
      <c r="CD48" s="247">
        <v>0</v>
      </c>
      <c r="CE48" s="248">
        <v>0</v>
      </c>
      <c r="CF48" s="247">
        <v>0</v>
      </c>
      <c r="CG48" s="247">
        <v>0</v>
      </c>
      <c r="CH48" s="247">
        <v>0</v>
      </c>
      <c r="CI48" s="247">
        <v>0</v>
      </c>
      <c r="CJ48" s="247">
        <v>0</v>
      </c>
      <c r="CK48" s="247">
        <v>0</v>
      </c>
      <c r="CL48" s="248">
        <f>(CK50*$C$8)</f>
        <v>14490.693886712708</v>
      </c>
      <c r="CM48" s="247">
        <v>0</v>
      </c>
      <c r="CN48" s="247">
        <v>0</v>
      </c>
      <c r="CO48" s="247">
        <v>0</v>
      </c>
      <c r="CP48" s="247">
        <v>0</v>
      </c>
      <c r="CQ48" s="248">
        <v>0</v>
      </c>
      <c r="CR48" s="247">
        <v>0</v>
      </c>
      <c r="CS48" s="248">
        <f>((CR50*$C$8)/360)*242</f>
        <v>9740.9664460679869</v>
      </c>
      <c r="CT48" s="247">
        <v>0</v>
      </c>
      <c r="CU48" s="247">
        <v>0</v>
      </c>
      <c r="CV48" s="247">
        <v>0</v>
      </c>
      <c r="CW48" s="247">
        <v>0</v>
      </c>
      <c r="CX48" s="248">
        <f>((CW50*$C$8)/360)*121</f>
        <v>2435.2416115169967</v>
      </c>
      <c r="CY48" s="247">
        <v>0</v>
      </c>
      <c r="CZ48" s="247">
        <v>0</v>
      </c>
      <c r="DA48" s="247">
        <v>0</v>
      </c>
      <c r="DB48" s="247">
        <v>0</v>
      </c>
      <c r="DC48" s="248">
        <v>0</v>
      </c>
      <c r="DD48" s="247">
        <v>0</v>
      </c>
      <c r="DE48" s="248">
        <f>((DD50*$C$8)/360)*242</f>
        <v>4870.4832230339935</v>
      </c>
      <c r="DF48" s="247">
        <v>0</v>
      </c>
      <c r="DG48" s="247">
        <v>0</v>
      </c>
      <c r="DH48" s="247">
        <v>0</v>
      </c>
      <c r="DI48" s="247">
        <v>0</v>
      </c>
      <c r="DJ48" s="247">
        <v>0</v>
      </c>
      <c r="DK48" s="247">
        <v>0</v>
      </c>
      <c r="DL48" s="247">
        <v>0</v>
      </c>
      <c r="DM48" s="247">
        <v>0</v>
      </c>
      <c r="DN48" s="247">
        <v>0</v>
      </c>
      <c r="DO48" s="247">
        <v>0</v>
      </c>
      <c r="DP48" s="247">
        <v>0</v>
      </c>
      <c r="DQ48" s="247">
        <v>0</v>
      </c>
      <c r="DR48" s="247">
        <v>0</v>
      </c>
      <c r="DS48" s="247">
        <v>0</v>
      </c>
      <c r="DT48" s="247">
        <v>0</v>
      </c>
      <c r="DU48" s="247">
        <v>0</v>
      </c>
      <c r="DV48" s="247">
        <v>0</v>
      </c>
      <c r="DW48" s="247">
        <v>0</v>
      </c>
      <c r="DX48" s="247">
        <v>0</v>
      </c>
      <c r="DY48" s="247">
        <v>0</v>
      </c>
      <c r="DZ48" s="247">
        <v>0</v>
      </c>
      <c r="EA48" s="247">
        <v>0</v>
      </c>
      <c r="EB48" s="247">
        <v>0</v>
      </c>
      <c r="EC48" s="247">
        <v>0</v>
      </c>
      <c r="ED48" s="247">
        <v>0</v>
      </c>
      <c r="EE48" s="247">
        <v>0</v>
      </c>
      <c r="EF48" s="247">
        <v>0</v>
      </c>
      <c r="EG48" s="247">
        <v>0</v>
      </c>
      <c r="EH48" s="247">
        <v>0</v>
      </c>
      <c r="EI48" s="247">
        <v>0</v>
      </c>
      <c r="EJ48" s="247">
        <v>0</v>
      </c>
      <c r="EK48" s="247">
        <v>0</v>
      </c>
      <c r="EL48" s="247">
        <v>0</v>
      </c>
      <c r="EM48" s="247">
        <v>0</v>
      </c>
      <c r="EN48" s="247">
        <v>0</v>
      </c>
      <c r="EO48" s="247">
        <v>0</v>
      </c>
      <c r="EP48" s="247">
        <v>0</v>
      </c>
      <c r="EQ48" s="247">
        <v>0</v>
      </c>
      <c r="ER48" s="247">
        <v>0</v>
      </c>
      <c r="ES48" s="247">
        <v>0</v>
      </c>
      <c r="ET48" s="247">
        <v>0</v>
      </c>
      <c r="EU48" s="247">
        <v>0</v>
      </c>
      <c r="EV48" s="247">
        <v>0</v>
      </c>
      <c r="EW48" s="247">
        <v>0</v>
      </c>
      <c r="EX48" s="247">
        <v>0</v>
      </c>
      <c r="EY48" s="247"/>
      <c r="EZ48" s="247"/>
      <c r="FA48" s="249"/>
      <c r="FB48" s="116">
        <f>SUM(C48:FA48)</f>
        <v>172855.39905832917</v>
      </c>
    </row>
    <row r="49" spans="2:158" x14ac:dyDescent="0.25">
      <c r="B49" s="218" t="s">
        <v>60</v>
      </c>
      <c r="C49" s="116">
        <v>0</v>
      </c>
      <c r="D49" s="116">
        <v>0</v>
      </c>
      <c r="E49" s="116">
        <v>0</v>
      </c>
      <c r="F49" s="116">
        <v>0</v>
      </c>
      <c r="G49" s="116">
        <v>0</v>
      </c>
      <c r="H49" s="116">
        <v>0</v>
      </c>
      <c r="I49" s="116">
        <v>0</v>
      </c>
      <c r="J49" s="116">
        <v>0</v>
      </c>
      <c r="K49" s="116">
        <v>0</v>
      </c>
      <c r="L49" s="116">
        <v>0</v>
      </c>
      <c r="M49" s="116">
        <v>0</v>
      </c>
      <c r="N49" s="116">
        <v>0</v>
      </c>
      <c r="O49" s="116">
        <v>0</v>
      </c>
      <c r="P49" s="116">
        <v>0</v>
      </c>
      <c r="Q49" s="116">
        <v>0</v>
      </c>
      <c r="R49" s="116">
        <v>0</v>
      </c>
      <c r="S49" s="116">
        <v>0</v>
      </c>
      <c r="T49" s="116">
        <v>0</v>
      </c>
      <c r="U49" s="116">
        <v>0</v>
      </c>
      <c r="V49" s="116">
        <v>0</v>
      </c>
      <c r="W49" s="116">
        <v>0</v>
      </c>
      <c r="X49" s="116">
        <v>0</v>
      </c>
      <c r="Y49" s="116">
        <v>0</v>
      </c>
      <c r="Z49" s="116">
        <v>0</v>
      </c>
      <c r="AA49" s="116">
        <v>0</v>
      </c>
      <c r="AB49" s="116">
        <v>0</v>
      </c>
      <c r="AC49" s="116">
        <v>0</v>
      </c>
      <c r="AD49" s="116">
        <v>0</v>
      </c>
      <c r="AE49" s="116">
        <v>0</v>
      </c>
      <c r="AF49" s="116">
        <v>0</v>
      </c>
      <c r="AG49" s="116">
        <v>0</v>
      </c>
      <c r="AH49" s="116">
        <v>0</v>
      </c>
      <c r="AI49" s="116">
        <v>0</v>
      </c>
      <c r="AJ49" s="116">
        <v>0</v>
      </c>
      <c r="AK49" s="116">
        <v>0</v>
      </c>
      <c r="AL49" s="116">
        <v>0</v>
      </c>
      <c r="AM49" s="116">
        <v>0</v>
      </c>
      <c r="AN49" s="116">
        <v>0</v>
      </c>
      <c r="AO49" s="116">
        <v>0</v>
      </c>
      <c r="AP49" s="116">
        <v>0</v>
      </c>
      <c r="AQ49" s="116">
        <v>0</v>
      </c>
      <c r="AR49" s="116">
        <v>0</v>
      </c>
      <c r="AS49" s="116">
        <v>0</v>
      </c>
      <c r="AT49" s="116">
        <v>0</v>
      </c>
      <c r="AU49" s="116">
        <v>0</v>
      </c>
      <c r="AV49" s="116">
        <v>0</v>
      </c>
      <c r="AW49" s="116">
        <v>0</v>
      </c>
      <c r="AX49" s="116">
        <v>0</v>
      </c>
      <c r="AY49" s="116">
        <v>0</v>
      </c>
      <c r="AZ49" s="116">
        <v>0</v>
      </c>
      <c r="BA49" s="116">
        <v>0</v>
      </c>
      <c r="BB49" s="116">
        <v>0</v>
      </c>
      <c r="BC49" s="116">
        <v>0</v>
      </c>
      <c r="BD49" s="116">
        <v>0</v>
      </c>
      <c r="BE49" s="116">
        <v>0</v>
      </c>
      <c r="BF49" s="116">
        <v>0</v>
      </c>
      <c r="BG49" s="116">
        <v>0</v>
      </c>
      <c r="BH49" s="116">
        <v>0</v>
      </c>
      <c r="BI49" s="116">
        <v>0</v>
      </c>
      <c r="BJ49" s="116">
        <v>0</v>
      </c>
      <c r="BK49" s="116">
        <v>0</v>
      </c>
      <c r="BL49" s="116">
        <v>0</v>
      </c>
      <c r="BM49" s="116">
        <v>0</v>
      </c>
      <c r="BN49" s="116">
        <v>0</v>
      </c>
      <c r="BO49" s="116">
        <v>0</v>
      </c>
      <c r="BP49" s="116">
        <v>0</v>
      </c>
      <c r="BQ49" s="116">
        <v>0</v>
      </c>
      <c r="BR49" s="116">
        <v>0</v>
      </c>
      <c r="BS49" s="116">
        <v>0</v>
      </c>
      <c r="BT49" s="116">
        <v>0</v>
      </c>
      <c r="BU49" s="116">
        <v>0</v>
      </c>
      <c r="BV49" s="116">
        <v>0</v>
      </c>
      <c r="BW49" s="116">
        <v>0</v>
      </c>
      <c r="BX49" s="116">
        <v>0</v>
      </c>
      <c r="BY49" s="116">
        <v>0</v>
      </c>
      <c r="BZ49" s="116">
        <v>0</v>
      </c>
      <c r="CA49" s="116">
        <v>0</v>
      </c>
      <c r="CB49" s="116">
        <v>0</v>
      </c>
      <c r="CC49" s="116">
        <v>0</v>
      </c>
      <c r="CD49" s="116">
        <v>0</v>
      </c>
      <c r="CE49" s="116">
        <v>0</v>
      </c>
      <c r="CF49" s="116">
        <v>0</v>
      </c>
      <c r="CG49" s="116">
        <v>0</v>
      </c>
      <c r="CH49" s="116">
        <v>0</v>
      </c>
      <c r="CI49" s="116">
        <v>0</v>
      </c>
      <c r="CJ49" s="116">
        <v>0</v>
      </c>
      <c r="CK49" s="116">
        <v>0</v>
      </c>
      <c r="CL49" s="116">
        <v>0</v>
      </c>
      <c r="CM49" s="116">
        <v>0</v>
      </c>
      <c r="CN49" s="116">
        <v>0</v>
      </c>
      <c r="CO49" s="116">
        <v>0</v>
      </c>
      <c r="CP49" s="116">
        <v>0</v>
      </c>
      <c r="CQ49" s="116">
        <v>0</v>
      </c>
      <c r="CR49" s="116">
        <v>0</v>
      </c>
      <c r="CS49" s="116">
        <f>$C$21*K16</f>
        <v>149544.2555</v>
      </c>
      <c r="CT49" s="116">
        <v>0</v>
      </c>
      <c r="CU49" s="116">
        <v>0</v>
      </c>
      <c r="CV49" s="116">
        <v>0</v>
      </c>
      <c r="CW49" s="116">
        <v>0</v>
      </c>
      <c r="CX49" s="116">
        <v>0</v>
      </c>
      <c r="CY49" s="116">
        <v>0</v>
      </c>
      <c r="CZ49" s="116">
        <v>0</v>
      </c>
      <c r="DA49" s="116">
        <v>0</v>
      </c>
      <c r="DB49" s="116">
        <v>0</v>
      </c>
      <c r="DC49" s="116">
        <v>0</v>
      </c>
      <c r="DD49" s="116">
        <f t="shared" ref="DD49" si="221">$C$21*M16</f>
        <v>0</v>
      </c>
      <c r="DE49" s="116">
        <f>$C$21*L16</f>
        <v>149544.2555</v>
      </c>
      <c r="DF49" s="116">
        <v>0</v>
      </c>
      <c r="DG49" s="116">
        <v>0</v>
      </c>
      <c r="DH49" s="116">
        <v>0</v>
      </c>
      <c r="DI49" s="116">
        <v>0</v>
      </c>
      <c r="DJ49" s="116">
        <v>0</v>
      </c>
      <c r="DK49" s="116">
        <v>0</v>
      </c>
      <c r="DL49" s="116">
        <v>0</v>
      </c>
      <c r="DM49" s="116">
        <v>0</v>
      </c>
      <c r="DN49" s="116">
        <v>0</v>
      </c>
      <c r="DO49" s="116">
        <v>0</v>
      </c>
      <c r="DP49" s="116">
        <v>0</v>
      </c>
      <c r="DQ49" s="116">
        <v>0</v>
      </c>
      <c r="DR49" s="116">
        <v>0</v>
      </c>
      <c r="DS49" s="116">
        <v>0</v>
      </c>
      <c r="DT49" s="116">
        <v>0</v>
      </c>
      <c r="DU49" s="116">
        <v>0</v>
      </c>
      <c r="DV49" s="116">
        <v>0</v>
      </c>
      <c r="DW49" s="116">
        <v>0</v>
      </c>
      <c r="DX49" s="116">
        <v>0</v>
      </c>
      <c r="DY49" s="116">
        <v>0</v>
      </c>
      <c r="DZ49" s="116">
        <v>0</v>
      </c>
      <c r="EA49" s="116">
        <v>0</v>
      </c>
      <c r="EB49" s="116">
        <v>0</v>
      </c>
      <c r="EC49" s="116">
        <v>0</v>
      </c>
      <c r="ED49" s="116">
        <v>0</v>
      </c>
      <c r="EE49" s="116">
        <v>0</v>
      </c>
      <c r="EF49" s="116">
        <v>0</v>
      </c>
      <c r="EG49" s="116">
        <v>0</v>
      </c>
      <c r="EH49" s="116">
        <v>0</v>
      </c>
      <c r="EI49" s="116">
        <v>0</v>
      </c>
      <c r="EJ49" s="116">
        <v>0</v>
      </c>
      <c r="EK49" s="116">
        <v>0</v>
      </c>
      <c r="EL49" s="116">
        <v>0</v>
      </c>
      <c r="EM49" s="116">
        <v>0</v>
      </c>
      <c r="EN49" s="116">
        <v>0</v>
      </c>
      <c r="EO49" s="116">
        <v>0</v>
      </c>
      <c r="EP49" s="116">
        <v>0</v>
      </c>
      <c r="EQ49" s="116">
        <v>0</v>
      </c>
      <c r="ER49" s="116">
        <v>0</v>
      </c>
      <c r="ES49" s="116">
        <v>0</v>
      </c>
      <c r="ET49" s="116">
        <v>0</v>
      </c>
      <c r="EU49" s="116">
        <v>0</v>
      </c>
      <c r="EV49" s="116">
        <v>0</v>
      </c>
      <c r="EW49" s="116">
        <v>0</v>
      </c>
      <c r="EX49" s="116">
        <v>0</v>
      </c>
      <c r="EY49" s="116"/>
      <c r="EZ49" s="116"/>
      <c r="FA49" s="250"/>
      <c r="FB49" s="116">
        <f t="shared" ref="FB49:FB55" si="222">SUM(C49:FA49)</f>
        <v>299088.511</v>
      </c>
    </row>
    <row r="50" spans="2:158" x14ac:dyDescent="0.25">
      <c r="B50" s="219" t="s">
        <v>111</v>
      </c>
      <c r="C50" s="214">
        <f>C21</f>
        <v>299088.511</v>
      </c>
      <c r="D50" s="214">
        <f>C50-D49</f>
        <v>299088.511</v>
      </c>
      <c r="E50" s="214">
        <f t="shared" ref="E50" si="223">D50-E49</f>
        <v>299088.511</v>
      </c>
      <c r="F50" s="214">
        <f t="shared" ref="F50" si="224">E50-F49</f>
        <v>299088.511</v>
      </c>
      <c r="G50" s="214">
        <f t="shared" ref="G50" si="225">F50-G49</f>
        <v>299088.511</v>
      </c>
      <c r="H50" s="214">
        <f t="shared" ref="H50" si="226">G50-H49</f>
        <v>299088.511</v>
      </c>
      <c r="I50" s="214">
        <f t="shared" ref="I50" si="227">H50-I49</f>
        <v>299088.511</v>
      </c>
      <c r="J50" s="214">
        <f t="shared" ref="J50" si="228">I50-J49</f>
        <v>299088.511</v>
      </c>
      <c r="K50" s="214">
        <f t="shared" ref="K50" si="229">J50-K49</f>
        <v>299088.511</v>
      </c>
      <c r="L50" s="214">
        <f t="shared" ref="L50" si="230">K50-L49</f>
        <v>299088.511</v>
      </c>
      <c r="M50" s="214">
        <f t="shared" ref="M50" si="231">L50-M49</f>
        <v>299088.511</v>
      </c>
      <c r="N50" s="214">
        <f t="shared" ref="N50" si="232">M50-N49</f>
        <v>299088.511</v>
      </c>
      <c r="O50" s="214">
        <f t="shared" ref="O50" si="233">N50-O49</f>
        <v>299088.511</v>
      </c>
      <c r="P50" s="214">
        <f t="shared" ref="P50" si="234">O50-P49</f>
        <v>299088.511</v>
      </c>
      <c r="Q50" s="214">
        <f t="shared" ref="Q50" si="235">P50-Q49</f>
        <v>299088.511</v>
      </c>
      <c r="R50" s="214">
        <f t="shared" ref="R50" si="236">Q50-R49</f>
        <v>299088.511</v>
      </c>
      <c r="S50" s="214">
        <f t="shared" ref="S50" si="237">R50-S49</f>
        <v>299088.511</v>
      </c>
      <c r="T50" s="214">
        <f t="shared" ref="T50" si="238">S50-T49</f>
        <v>299088.511</v>
      </c>
      <c r="U50" s="214">
        <f t="shared" ref="U50" si="239">T50-U49</f>
        <v>299088.511</v>
      </c>
      <c r="V50" s="214">
        <f t="shared" ref="V50" si="240">U50-V49</f>
        <v>299088.511</v>
      </c>
      <c r="W50" s="214">
        <f t="shared" ref="W50" si="241">V50-W49</f>
        <v>299088.511</v>
      </c>
      <c r="X50" s="214">
        <f t="shared" ref="X50" si="242">W50-X49</f>
        <v>299088.511</v>
      </c>
      <c r="Y50" s="214">
        <f t="shared" ref="Y50" si="243">X50-Y49</f>
        <v>299088.511</v>
      </c>
      <c r="Z50" s="214">
        <f t="shared" ref="Z50" si="244">Y50-Z49</f>
        <v>299088.511</v>
      </c>
      <c r="AA50" s="214">
        <f t="shared" ref="AA50" si="245">Z50-AA49</f>
        <v>299088.511</v>
      </c>
      <c r="AB50" s="214">
        <f t="shared" ref="AB50" si="246">AA50-AB49</f>
        <v>299088.511</v>
      </c>
      <c r="AC50" s="214">
        <f t="shared" ref="AC50" si="247">AB50-AC49</f>
        <v>299088.511</v>
      </c>
      <c r="AD50" s="214">
        <f t="shared" ref="AD50" si="248">AC50-AD49</f>
        <v>299088.511</v>
      </c>
      <c r="AE50" s="214">
        <f t="shared" ref="AE50" si="249">AD50-AE49</f>
        <v>299088.511</v>
      </c>
      <c r="AF50" s="214">
        <f t="shared" ref="AF50" si="250">AE50-AF49</f>
        <v>299088.511</v>
      </c>
      <c r="AG50" s="214">
        <f t="shared" ref="AG50" si="251">AF50-AG49</f>
        <v>299088.511</v>
      </c>
      <c r="AH50" s="214">
        <f t="shared" ref="AH50" si="252">AG50-AH49</f>
        <v>299088.511</v>
      </c>
      <c r="AI50" s="214">
        <f t="shared" ref="AI50" si="253">AH50-AI49</f>
        <v>299088.511</v>
      </c>
      <c r="AJ50" s="214">
        <f t="shared" ref="AJ50" si="254">AI50-AJ49</f>
        <v>299088.511</v>
      </c>
      <c r="AK50" s="214">
        <f t="shared" ref="AK50" si="255">AJ50-AK49</f>
        <v>299088.511</v>
      </c>
      <c r="AL50" s="214">
        <f t="shared" ref="AL50" si="256">AK50-AL49</f>
        <v>299088.511</v>
      </c>
      <c r="AM50" s="214">
        <f t="shared" ref="AM50" si="257">AL50-AM49</f>
        <v>299088.511</v>
      </c>
      <c r="AN50" s="214">
        <f t="shared" ref="AN50" si="258">AM50-AN49</f>
        <v>299088.511</v>
      </c>
      <c r="AO50" s="214">
        <f t="shared" ref="AO50" si="259">AN50-AO49</f>
        <v>299088.511</v>
      </c>
      <c r="AP50" s="214">
        <f t="shared" ref="AP50" si="260">AO50-AP49</f>
        <v>299088.511</v>
      </c>
      <c r="AQ50" s="214">
        <f t="shared" ref="AQ50" si="261">AP50-AQ49</f>
        <v>299088.511</v>
      </c>
      <c r="AR50" s="214">
        <f t="shared" ref="AR50" si="262">AQ50-AR49</f>
        <v>299088.511</v>
      </c>
      <c r="AS50" s="214">
        <f t="shared" ref="AS50" si="263">AR50-AS49</f>
        <v>299088.511</v>
      </c>
      <c r="AT50" s="214">
        <f t="shared" ref="AT50" si="264">AS50-AT49</f>
        <v>299088.511</v>
      </c>
      <c r="AU50" s="214">
        <f t="shared" ref="AU50" si="265">AT50-AU49</f>
        <v>299088.511</v>
      </c>
      <c r="AV50" s="214">
        <f t="shared" ref="AV50" si="266">AU50-AV49</f>
        <v>299088.511</v>
      </c>
      <c r="AW50" s="214">
        <f t="shared" ref="AW50" si="267">AV50-AW49</f>
        <v>299088.511</v>
      </c>
      <c r="AX50" s="214">
        <f t="shared" ref="AX50" si="268">AW50-AX49</f>
        <v>299088.511</v>
      </c>
      <c r="AY50" s="214">
        <f t="shared" ref="AY50" si="269">AX50-AY49</f>
        <v>299088.511</v>
      </c>
      <c r="AZ50" s="214">
        <f t="shared" ref="AZ50" si="270">AY50-AZ49</f>
        <v>299088.511</v>
      </c>
      <c r="BA50" s="214">
        <f t="shared" ref="BA50" si="271">AZ50-BA49</f>
        <v>299088.511</v>
      </c>
      <c r="BB50" s="214">
        <f t="shared" ref="BB50" si="272">BA50-BB49</f>
        <v>299088.511</v>
      </c>
      <c r="BC50" s="214">
        <f t="shared" ref="BC50" si="273">BB50-BC49</f>
        <v>299088.511</v>
      </c>
      <c r="BD50" s="214">
        <f t="shared" ref="BD50" si="274">BC50-BD49</f>
        <v>299088.511</v>
      </c>
      <c r="BE50" s="214">
        <f t="shared" ref="BE50" si="275">BD50-BE49</f>
        <v>299088.511</v>
      </c>
      <c r="BF50" s="214">
        <f t="shared" ref="BF50" si="276">BE50-BF49</f>
        <v>299088.511</v>
      </c>
      <c r="BG50" s="214">
        <f t="shared" ref="BG50" si="277">BF50-BG49</f>
        <v>299088.511</v>
      </c>
      <c r="BH50" s="214">
        <f t="shared" ref="BH50" si="278">BG50-BH49</f>
        <v>299088.511</v>
      </c>
      <c r="BI50" s="214">
        <f t="shared" ref="BI50" si="279">BH50-BI49</f>
        <v>299088.511</v>
      </c>
      <c r="BJ50" s="214">
        <f t="shared" ref="BJ50" si="280">BI50-BJ49</f>
        <v>299088.511</v>
      </c>
      <c r="BK50" s="214">
        <f t="shared" ref="BK50" si="281">BJ50-BK49</f>
        <v>299088.511</v>
      </c>
      <c r="BL50" s="214">
        <f t="shared" ref="BL50" si="282">BK50-BL49</f>
        <v>299088.511</v>
      </c>
      <c r="BM50" s="214">
        <f t="shared" ref="BM50" si="283">BL50-BM49</f>
        <v>299088.511</v>
      </c>
      <c r="BN50" s="214">
        <f t="shared" ref="BN50" si="284">BM50-BN49</f>
        <v>299088.511</v>
      </c>
      <c r="BO50" s="214">
        <f t="shared" ref="BO50" si="285">BN50-BO49</f>
        <v>299088.511</v>
      </c>
      <c r="BP50" s="214">
        <f t="shared" ref="BP50" si="286">BO50-BP49</f>
        <v>299088.511</v>
      </c>
      <c r="BQ50" s="214">
        <f t="shared" ref="BQ50" si="287">BP50-BQ49</f>
        <v>299088.511</v>
      </c>
      <c r="BR50" s="214">
        <f t="shared" ref="BR50" si="288">BQ50-BR49</f>
        <v>299088.511</v>
      </c>
      <c r="BS50" s="214">
        <f t="shared" ref="BS50" si="289">BR50-BS49</f>
        <v>299088.511</v>
      </c>
      <c r="BT50" s="214">
        <f t="shared" ref="BT50" si="290">BS50-BT49</f>
        <v>299088.511</v>
      </c>
      <c r="BU50" s="214">
        <f t="shared" ref="BU50" si="291">BT50-BU49</f>
        <v>299088.511</v>
      </c>
      <c r="BV50" s="214">
        <f t="shared" ref="BV50" si="292">BU50-BV49</f>
        <v>299088.511</v>
      </c>
      <c r="BW50" s="214">
        <f t="shared" ref="BW50" si="293">BV50-BW49</f>
        <v>299088.511</v>
      </c>
      <c r="BX50" s="214">
        <f t="shared" ref="BX50" si="294">BW50-BX49</f>
        <v>299088.511</v>
      </c>
      <c r="BY50" s="214">
        <f t="shared" ref="BY50" si="295">BX50-BY49</f>
        <v>299088.511</v>
      </c>
      <c r="BZ50" s="214">
        <f t="shared" ref="BZ50" si="296">BY50-BZ49</f>
        <v>299088.511</v>
      </c>
      <c r="CA50" s="214">
        <f t="shared" ref="CA50" si="297">BZ50-CA49</f>
        <v>299088.511</v>
      </c>
      <c r="CB50" s="214">
        <f t="shared" ref="CB50" si="298">CA50-CB49</f>
        <v>299088.511</v>
      </c>
      <c r="CC50" s="214">
        <f t="shared" ref="CC50" si="299">CB50-CC49</f>
        <v>299088.511</v>
      </c>
      <c r="CD50" s="214">
        <f t="shared" ref="CD50" si="300">CC50-CD49</f>
        <v>299088.511</v>
      </c>
      <c r="CE50" s="214">
        <f t="shared" ref="CE50" si="301">CD50-CE49</f>
        <v>299088.511</v>
      </c>
      <c r="CF50" s="214">
        <f t="shared" ref="CF50" si="302">CE50-CF49</f>
        <v>299088.511</v>
      </c>
      <c r="CG50" s="214">
        <f t="shared" ref="CG50" si="303">CF50-CG49</f>
        <v>299088.511</v>
      </c>
      <c r="CH50" s="214">
        <f t="shared" ref="CH50" si="304">CG50-CH49</f>
        <v>299088.511</v>
      </c>
      <c r="CI50" s="214">
        <f t="shared" ref="CI50" si="305">CH50-CI49</f>
        <v>299088.511</v>
      </c>
      <c r="CJ50" s="214">
        <f t="shared" ref="CJ50" si="306">CI50-CJ49</f>
        <v>299088.511</v>
      </c>
      <c r="CK50" s="214">
        <f t="shared" ref="CK50" si="307">CJ50-CK49</f>
        <v>299088.511</v>
      </c>
      <c r="CL50" s="214">
        <f t="shared" ref="CL50" si="308">CK50-CL49</f>
        <v>299088.511</v>
      </c>
      <c r="CM50" s="214">
        <f t="shared" ref="CM50" si="309">CL50-CM49</f>
        <v>299088.511</v>
      </c>
      <c r="CN50" s="214">
        <f t="shared" ref="CN50" si="310">CM50-CN49</f>
        <v>299088.511</v>
      </c>
      <c r="CO50" s="214">
        <f t="shared" ref="CO50" si="311">CN50-CO49</f>
        <v>299088.511</v>
      </c>
      <c r="CP50" s="214">
        <f t="shared" ref="CP50" si="312">CO50-CP49</f>
        <v>299088.511</v>
      </c>
      <c r="CQ50" s="214">
        <f t="shared" ref="CQ50" si="313">CP50-CQ49</f>
        <v>299088.511</v>
      </c>
      <c r="CR50" s="214">
        <f t="shared" ref="CR50" si="314">CQ50-CR49</f>
        <v>299088.511</v>
      </c>
      <c r="CS50" s="214">
        <f t="shared" ref="CS50" si="315">CR50-CS49</f>
        <v>149544.2555</v>
      </c>
      <c r="CT50" s="214">
        <f t="shared" ref="CT50" si="316">CS50-CT49</f>
        <v>149544.2555</v>
      </c>
      <c r="CU50" s="214">
        <f t="shared" ref="CU50" si="317">CT50-CU49</f>
        <v>149544.2555</v>
      </c>
      <c r="CV50" s="214">
        <f t="shared" ref="CV50" si="318">CU50-CV49</f>
        <v>149544.2555</v>
      </c>
      <c r="CW50" s="214">
        <f t="shared" ref="CW50" si="319">CV50-CW49</f>
        <v>149544.2555</v>
      </c>
      <c r="CX50" s="214">
        <f t="shared" ref="CX50" si="320">CW50-CX49</f>
        <v>149544.2555</v>
      </c>
      <c r="CY50" s="214">
        <f t="shared" ref="CY50" si="321">CX50-CY49</f>
        <v>149544.2555</v>
      </c>
      <c r="CZ50" s="214">
        <f t="shared" ref="CZ50" si="322">CY50-CZ49</f>
        <v>149544.2555</v>
      </c>
      <c r="DA50" s="214">
        <f t="shared" ref="DA50" si="323">CZ50-DA49</f>
        <v>149544.2555</v>
      </c>
      <c r="DB50" s="214">
        <f t="shared" ref="DB50" si="324">DA50-DB49</f>
        <v>149544.2555</v>
      </c>
      <c r="DC50" s="214">
        <f t="shared" ref="DC50" si="325">DB50-DC49</f>
        <v>149544.2555</v>
      </c>
      <c r="DD50" s="214">
        <f t="shared" ref="DD50" si="326">DC50-DD49</f>
        <v>149544.2555</v>
      </c>
      <c r="DE50" s="214">
        <f t="shared" ref="DE50" si="327">DD50-DE49</f>
        <v>0</v>
      </c>
      <c r="DF50" s="214">
        <f t="shared" ref="DF50" si="328">DE50-DF49</f>
        <v>0</v>
      </c>
      <c r="DG50" s="214">
        <f t="shared" ref="DG50" si="329">DF50-DG49</f>
        <v>0</v>
      </c>
      <c r="DH50" s="214">
        <f t="shared" ref="DH50" si="330">DG50-DH49</f>
        <v>0</v>
      </c>
      <c r="DI50" s="214">
        <f t="shared" ref="DI50" si="331">DH50-DI49</f>
        <v>0</v>
      </c>
      <c r="DJ50" s="214">
        <f t="shared" ref="DJ50" si="332">DI50-DJ49</f>
        <v>0</v>
      </c>
      <c r="DK50" s="214">
        <f t="shared" ref="DK50" si="333">DJ50-DK49</f>
        <v>0</v>
      </c>
      <c r="DL50" s="214">
        <f t="shared" ref="DL50" si="334">DK50-DL49</f>
        <v>0</v>
      </c>
      <c r="DM50" s="214">
        <f t="shared" ref="DM50" si="335">DL50-DM49</f>
        <v>0</v>
      </c>
      <c r="DN50" s="214">
        <f t="shared" ref="DN50" si="336">DM50-DN49</f>
        <v>0</v>
      </c>
      <c r="DO50" s="214">
        <f t="shared" ref="DO50" si="337">DN50-DO49</f>
        <v>0</v>
      </c>
      <c r="DP50" s="214">
        <f t="shared" ref="DP50" si="338">DO50-DP49</f>
        <v>0</v>
      </c>
      <c r="DQ50" s="214">
        <f t="shared" ref="DQ50" si="339">DP50-DQ49</f>
        <v>0</v>
      </c>
      <c r="DR50" s="214">
        <f t="shared" ref="DR50" si="340">DQ50-DR49</f>
        <v>0</v>
      </c>
      <c r="DS50" s="214">
        <f t="shared" ref="DS50" si="341">DR50-DS49</f>
        <v>0</v>
      </c>
      <c r="DT50" s="214">
        <f t="shared" ref="DT50" si="342">DS50-DT49</f>
        <v>0</v>
      </c>
      <c r="DU50" s="214">
        <f t="shared" ref="DU50" si="343">DT50-DU49</f>
        <v>0</v>
      </c>
      <c r="DV50" s="214">
        <f t="shared" ref="DV50" si="344">DU50-DV49</f>
        <v>0</v>
      </c>
      <c r="DW50" s="214">
        <f t="shared" ref="DW50" si="345">DV50-DW49</f>
        <v>0</v>
      </c>
      <c r="DX50" s="214">
        <f t="shared" ref="DX50" si="346">DW50-DX49</f>
        <v>0</v>
      </c>
      <c r="DY50" s="214">
        <f t="shared" ref="DY50" si="347">DX50-DY49</f>
        <v>0</v>
      </c>
      <c r="DZ50" s="214">
        <f t="shared" ref="DZ50" si="348">DY50-DZ49</f>
        <v>0</v>
      </c>
      <c r="EA50" s="214">
        <f t="shared" ref="EA50" si="349">DZ50-EA49</f>
        <v>0</v>
      </c>
      <c r="EB50" s="214">
        <f t="shared" ref="EB50" si="350">EA50-EB49</f>
        <v>0</v>
      </c>
      <c r="EC50" s="214">
        <f t="shared" ref="EC50" si="351">EB50-EC49</f>
        <v>0</v>
      </c>
      <c r="ED50" s="214">
        <f t="shared" ref="ED50" si="352">EC50-ED49</f>
        <v>0</v>
      </c>
      <c r="EE50" s="214">
        <f t="shared" ref="EE50" si="353">ED50-EE49</f>
        <v>0</v>
      </c>
      <c r="EF50" s="214">
        <f t="shared" ref="EF50" si="354">EE50-EF49</f>
        <v>0</v>
      </c>
      <c r="EG50" s="214">
        <f t="shared" ref="EG50" si="355">EF50-EG49</f>
        <v>0</v>
      </c>
      <c r="EH50" s="214">
        <f t="shared" ref="EH50" si="356">EG50-EH49</f>
        <v>0</v>
      </c>
      <c r="EI50" s="214">
        <f t="shared" ref="EI50" si="357">EH50-EI49</f>
        <v>0</v>
      </c>
      <c r="EJ50" s="214">
        <f t="shared" ref="EJ50" si="358">EI50-EJ49</f>
        <v>0</v>
      </c>
      <c r="EK50" s="214">
        <f t="shared" ref="EK50" si="359">EJ50-EK49</f>
        <v>0</v>
      </c>
      <c r="EL50" s="214">
        <f t="shared" ref="EL50" si="360">EK50-EL49</f>
        <v>0</v>
      </c>
      <c r="EM50" s="214">
        <f t="shared" ref="EM50" si="361">EL50-EM49</f>
        <v>0</v>
      </c>
      <c r="EN50" s="214">
        <f t="shared" ref="EN50" si="362">EM50-EN49</f>
        <v>0</v>
      </c>
      <c r="EO50" s="214">
        <f t="shared" ref="EO50" si="363">EN50-EO49</f>
        <v>0</v>
      </c>
      <c r="EP50" s="214">
        <f t="shared" ref="EP50" si="364">EO50-EP49</f>
        <v>0</v>
      </c>
      <c r="EQ50" s="214">
        <f t="shared" ref="EQ50" si="365">EP50-EQ49</f>
        <v>0</v>
      </c>
      <c r="ER50" s="214">
        <f t="shared" ref="ER50" si="366">EQ50-ER49</f>
        <v>0</v>
      </c>
      <c r="ES50" s="214">
        <f t="shared" ref="ES50" si="367">ER50-ES49</f>
        <v>0</v>
      </c>
      <c r="ET50" s="214">
        <f t="shared" ref="ET50" si="368">ES50-ET49</f>
        <v>0</v>
      </c>
      <c r="EU50" s="214">
        <f t="shared" ref="EU50" si="369">ET50-EU49</f>
        <v>0</v>
      </c>
      <c r="EV50" s="214">
        <f t="shared" ref="EV50" si="370">EU50-EV49</f>
        <v>0</v>
      </c>
      <c r="EW50" s="214">
        <f t="shared" ref="EW50" si="371">EV50-EW49</f>
        <v>0</v>
      </c>
      <c r="EX50" s="214">
        <f t="shared" ref="EX50" si="372">EW50-EX49</f>
        <v>0</v>
      </c>
      <c r="EY50" s="214"/>
      <c r="EZ50" s="214"/>
      <c r="FA50" s="226"/>
      <c r="FB50" s="116"/>
    </row>
    <row r="51" spans="2:158" x14ac:dyDescent="0.25">
      <c r="B51" s="251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227"/>
      <c r="O51" s="227"/>
      <c r="P51" s="227"/>
      <c r="Q51" s="227"/>
      <c r="R51" s="227"/>
      <c r="S51" s="227"/>
      <c r="T51" s="227"/>
      <c r="U51" s="227"/>
      <c r="V51" s="227"/>
      <c r="W51" s="227"/>
      <c r="X51" s="227"/>
      <c r="Y51" s="227"/>
      <c r="Z51" s="227"/>
      <c r="AA51" s="227"/>
      <c r="AB51" s="227"/>
      <c r="AC51" s="227"/>
      <c r="AD51" s="227"/>
      <c r="AE51" s="227"/>
      <c r="AF51" s="227"/>
      <c r="AG51" s="227"/>
      <c r="AH51" s="227"/>
      <c r="AI51" s="227"/>
      <c r="AJ51" s="227"/>
      <c r="AK51" s="227"/>
      <c r="AL51" s="227"/>
      <c r="AM51" s="227"/>
      <c r="AN51" s="227"/>
      <c r="AO51" s="227"/>
      <c r="AP51" s="227"/>
      <c r="AQ51" s="227"/>
      <c r="AR51" s="227"/>
      <c r="AS51" s="227"/>
      <c r="AT51" s="227"/>
      <c r="AU51" s="227"/>
      <c r="AV51" s="227"/>
      <c r="AW51" s="227"/>
      <c r="AX51" s="227"/>
      <c r="AY51" s="227"/>
      <c r="AZ51" s="227"/>
      <c r="BA51" s="227"/>
      <c r="BB51" s="227"/>
      <c r="BC51" s="227"/>
      <c r="BD51" s="227"/>
      <c r="BE51" s="227"/>
      <c r="BF51" s="227"/>
      <c r="BG51" s="227"/>
      <c r="BH51" s="227"/>
      <c r="BI51" s="227"/>
      <c r="BJ51" s="227"/>
      <c r="BK51" s="227"/>
      <c r="BL51" s="227"/>
      <c r="BM51" s="227"/>
      <c r="BN51" s="227"/>
      <c r="BO51" s="227"/>
      <c r="BP51" s="227"/>
      <c r="BQ51" s="227"/>
      <c r="BR51" s="227"/>
      <c r="BS51" s="227"/>
      <c r="BT51" s="227"/>
      <c r="BU51" s="227"/>
      <c r="BV51" s="227"/>
      <c r="BW51" s="227"/>
      <c r="BX51" s="227"/>
      <c r="BY51" s="227"/>
      <c r="BZ51" s="227"/>
      <c r="CA51" s="227"/>
      <c r="CB51" s="227"/>
      <c r="CC51" s="227"/>
      <c r="CD51" s="227"/>
      <c r="CE51" s="227"/>
      <c r="CF51" s="227"/>
      <c r="CG51" s="227"/>
      <c r="CH51" s="227"/>
      <c r="CI51" s="227"/>
      <c r="CJ51" s="227"/>
      <c r="CK51" s="227"/>
      <c r="CL51" s="227"/>
      <c r="CM51" s="227"/>
      <c r="CN51" s="227"/>
      <c r="CO51" s="227"/>
      <c r="CP51" s="227"/>
      <c r="CQ51" s="227"/>
      <c r="CR51" s="227"/>
      <c r="CS51" s="227"/>
      <c r="CT51" s="227"/>
      <c r="CU51" s="227"/>
      <c r="CV51" s="227"/>
      <c r="CW51" s="227"/>
      <c r="CX51" s="227"/>
      <c r="CY51" s="227"/>
      <c r="CZ51" s="227"/>
      <c r="DA51" s="227"/>
      <c r="DB51" s="227"/>
      <c r="DC51" s="227"/>
      <c r="DD51" s="227"/>
      <c r="DE51" s="227"/>
      <c r="DF51" s="227"/>
      <c r="DG51" s="227"/>
      <c r="DH51" s="227"/>
      <c r="DI51" s="227"/>
      <c r="DJ51" s="227"/>
      <c r="DK51" s="227"/>
      <c r="DL51" s="227"/>
      <c r="DM51" s="227"/>
      <c r="DN51" s="227"/>
      <c r="DO51" s="227"/>
      <c r="DP51" s="227"/>
      <c r="DQ51" s="227"/>
      <c r="DR51" s="227"/>
      <c r="DS51" s="227"/>
      <c r="DT51" s="227"/>
      <c r="DU51" s="227"/>
      <c r="DV51" s="227"/>
      <c r="DW51" s="227"/>
      <c r="DX51" s="227"/>
      <c r="DY51" s="227"/>
      <c r="DZ51" s="227"/>
      <c r="EA51" s="227"/>
      <c r="EB51" s="227"/>
      <c r="EC51" s="227"/>
      <c r="ED51" s="227"/>
      <c r="EE51" s="227"/>
      <c r="EF51" s="227"/>
      <c r="EG51" s="227"/>
      <c r="EH51" s="227"/>
      <c r="EI51" s="227"/>
      <c r="EJ51" s="227"/>
      <c r="EK51" s="227"/>
      <c r="EL51" s="227"/>
      <c r="EM51" s="227"/>
      <c r="EN51" s="227"/>
      <c r="EO51" s="227"/>
      <c r="EP51" s="227"/>
      <c r="EQ51" s="227"/>
      <c r="ER51" s="227"/>
      <c r="ES51" s="227"/>
      <c r="ET51" s="227"/>
      <c r="EU51" s="227"/>
      <c r="EV51" s="227"/>
      <c r="EW51" s="227"/>
      <c r="EX51" s="227"/>
      <c r="EY51" s="227"/>
      <c r="EZ51" s="227"/>
      <c r="FA51" s="227"/>
      <c r="FB51" s="116"/>
    </row>
    <row r="52" spans="2:158" x14ac:dyDescent="0.25">
      <c r="C52" s="204"/>
      <c r="D52" s="204"/>
      <c r="E52" s="204"/>
      <c r="F52" s="204"/>
      <c r="G52" s="204"/>
      <c r="H52" s="204"/>
      <c r="I52" s="204"/>
      <c r="J52" s="204"/>
      <c r="K52" s="204"/>
      <c r="L52" s="204"/>
      <c r="M52" s="204"/>
      <c r="N52" s="204"/>
      <c r="O52" s="204"/>
      <c r="P52" s="204"/>
      <c r="Q52" s="204"/>
      <c r="R52" s="204"/>
      <c r="S52" s="204"/>
      <c r="T52" s="204"/>
      <c r="U52" s="204"/>
      <c r="V52" s="204"/>
      <c r="W52" s="204"/>
      <c r="X52" s="204"/>
      <c r="Y52" s="204"/>
      <c r="Z52" s="204"/>
      <c r="AA52" s="204"/>
      <c r="AB52" s="204"/>
      <c r="AC52" s="204"/>
      <c r="AD52" s="204"/>
      <c r="AE52" s="204"/>
      <c r="AF52" s="204"/>
      <c r="AG52" s="204"/>
      <c r="AH52" s="204"/>
      <c r="AI52" s="204"/>
      <c r="AJ52" s="204"/>
      <c r="AK52" s="204"/>
      <c r="AL52" s="204"/>
      <c r="AM52" s="204"/>
      <c r="AN52" s="204"/>
      <c r="AO52" s="204"/>
      <c r="AP52" s="204"/>
      <c r="AQ52" s="204"/>
      <c r="AR52" s="204"/>
      <c r="AS52" s="204"/>
      <c r="AT52" s="204"/>
      <c r="AU52" s="204"/>
      <c r="AV52" s="204"/>
      <c r="AW52" s="204"/>
      <c r="AX52" s="204"/>
      <c r="AY52" s="204"/>
      <c r="AZ52" s="204"/>
      <c r="BA52" s="204"/>
      <c r="BB52" s="204"/>
      <c r="BC52" s="204"/>
      <c r="BD52" s="204"/>
      <c r="BE52" s="204"/>
      <c r="BF52" s="204"/>
      <c r="BG52" s="204"/>
      <c r="BH52" s="204"/>
      <c r="BI52" s="204"/>
      <c r="BJ52" s="204"/>
      <c r="BK52" s="204"/>
      <c r="BL52" s="204"/>
      <c r="BM52" s="204"/>
      <c r="BN52" s="204"/>
      <c r="BO52" s="204"/>
      <c r="BP52" s="204"/>
      <c r="BQ52" s="204"/>
      <c r="BR52" s="204"/>
      <c r="BS52" s="204"/>
      <c r="BT52" s="204"/>
      <c r="BU52" s="204"/>
      <c r="BV52" s="204"/>
      <c r="BW52" s="204"/>
      <c r="BX52" s="204"/>
      <c r="BY52" s="204"/>
      <c r="BZ52" s="204"/>
      <c r="CA52" s="204"/>
      <c r="CB52" s="204"/>
      <c r="CC52" s="204"/>
      <c r="CD52" s="204"/>
      <c r="CE52" s="204"/>
      <c r="CF52" s="204"/>
      <c r="CG52" s="204"/>
      <c r="CH52" s="204"/>
      <c r="CI52" s="204"/>
      <c r="CJ52" s="204"/>
      <c r="CK52" s="204"/>
      <c r="CL52" s="204"/>
      <c r="CM52" s="204"/>
      <c r="CN52" s="204"/>
      <c r="CO52" s="204"/>
      <c r="CP52" s="204"/>
      <c r="CQ52" s="204"/>
      <c r="CR52" s="204"/>
      <c r="CS52" s="204"/>
      <c r="CT52" s="204"/>
      <c r="CU52" s="204"/>
      <c r="CV52" s="204"/>
      <c r="CW52" s="204"/>
      <c r="CX52" s="204"/>
      <c r="CY52" s="204"/>
      <c r="CZ52" s="204"/>
      <c r="DA52" s="204"/>
      <c r="DB52" s="204"/>
      <c r="DC52" s="204"/>
      <c r="DD52" s="204"/>
      <c r="DE52" s="204"/>
      <c r="DF52" s="204"/>
      <c r="DG52" s="204"/>
      <c r="DH52" s="204"/>
      <c r="DI52" s="204"/>
      <c r="DJ52" s="204"/>
      <c r="DK52" s="204"/>
      <c r="DL52" s="204"/>
      <c r="DM52" s="204"/>
      <c r="DN52" s="204"/>
      <c r="DO52" s="204"/>
      <c r="DP52" s="204"/>
      <c r="DQ52" s="204"/>
      <c r="DR52" s="204"/>
      <c r="DS52" s="204"/>
      <c r="DT52" s="204"/>
      <c r="DU52" s="204"/>
      <c r="DV52" s="204"/>
      <c r="DW52" s="204"/>
      <c r="DX52" s="204"/>
      <c r="DY52" s="204"/>
      <c r="DZ52" s="204"/>
      <c r="EA52" s="204"/>
      <c r="EB52" s="204"/>
      <c r="EC52" s="204"/>
      <c r="ED52" s="204"/>
      <c r="EE52" s="204"/>
      <c r="EF52" s="204"/>
      <c r="EG52" s="204"/>
      <c r="EH52" s="204"/>
      <c r="EI52" s="204"/>
      <c r="EJ52" s="204"/>
      <c r="EK52" s="204"/>
      <c r="EL52" s="204"/>
      <c r="EM52" s="204"/>
      <c r="EN52" s="204"/>
      <c r="EO52" s="204"/>
      <c r="EP52" s="204"/>
      <c r="EQ52" s="204"/>
      <c r="ER52" s="204"/>
      <c r="ES52" s="204"/>
      <c r="ET52" s="204"/>
      <c r="EU52" s="204"/>
      <c r="EV52" s="204"/>
      <c r="EW52" s="204"/>
      <c r="EX52" s="204"/>
      <c r="EY52" s="204"/>
      <c r="EZ52" s="204"/>
      <c r="FA52" s="204"/>
      <c r="FB52" s="116"/>
    </row>
    <row r="53" spans="2:158" x14ac:dyDescent="0.25">
      <c r="B53" s="209" t="s">
        <v>118</v>
      </c>
      <c r="C53" s="252">
        <v>44105</v>
      </c>
      <c r="D53" s="252">
        <v>44136</v>
      </c>
      <c r="E53" s="252">
        <v>44166</v>
      </c>
      <c r="F53" s="252">
        <v>44197</v>
      </c>
      <c r="G53" s="252">
        <v>44228</v>
      </c>
      <c r="H53" s="252">
        <v>44256</v>
      </c>
      <c r="I53" s="252">
        <v>44287</v>
      </c>
      <c r="J53" s="252">
        <v>44317</v>
      </c>
      <c r="K53" s="252">
        <v>44348</v>
      </c>
      <c r="L53" s="252">
        <v>44378</v>
      </c>
      <c r="M53" s="252">
        <v>44409</v>
      </c>
      <c r="N53" s="252">
        <v>44440</v>
      </c>
      <c r="O53" s="252">
        <v>44470</v>
      </c>
      <c r="P53" s="252">
        <v>44501</v>
      </c>
      <c r="Q53" s="252">
        <v>44531</v>
      </c>
      <c r="R53" s="252">
        <v>44562</v>
      </c>
      <c r="S53" s="252">
        <v>44593</v>
      </c>
      <c r="T53" s="252">
        <v>44621</v>
      </c>
      <c r="U53" s="252">
        <v>44652</v>
      </c>
      <c r="V53" s="252">
        <v>44682</v>
      </c>
      <c r="W53" s="252">
        <v>44713</v>
      </c>
      <c r="X53" s="252">
        <v>44743</v>
      </c>
      <c r="Y53" s="252">
        <v>44774</v>
      </c>
      <c r="Z53" s="252">
        <v>44805</v>
      </c>
      <c r="AA53" s="252">
        <v>44835</v>
      </c>
      <c r="AB53" s="252">
        <v>44866</v>
      </c>
      <c r="AC53" s="252">
        <v>44896</v>
      </c>
      <c r="AD53" s="252">
        <v>44927</v>
      </c>
      <c r="AE53" s="252">
        <v>44958</v>
      </c>
      <c r="AF53" s="252">
        <v>44986</v>
      </c>
      <c r="AG53" s="252">
        <v>45017</v>
      </c>
      <c r="AH53" s="252">
        <v>45047</v>
      </c>
      <c r="AI53" s="252">
        <v>45078</v>
      </c>
      <c r="AJ53" s="252">
        <v>45108</v>
      </c>
      <c r="AK53" s="252">
        <v>45139</v>
      </c>
      <c r="AL53" s="252">
        <v>45170</v>
      </c>
      <c r="AM53" s="252">
        <v>45200</v>
      </c>
      <c r="AN53" s="252">
        <v>45231</v>
      </c>
      <c r="AO53" s="252">
        <v>45261</v>
      </c>
      <c r="AP53" s="252">
        <v>45292</v>
      </c>
      <c r="AQ53" s="252">
        <v>45323</v>
      </c>
      <c r="AR53" s="252">
        <v>45352</v>
      </c>
      <c r="AS53" s="252">
        <v>45383</v>
      </c>
      <c r="AT53" s="252">
        <v>45413</v>
      </c>
      <c r="AU53" s="252">
        <v>45444</v>
      </c>
      <c r="AV53" s="252">
        <v>45474</v>
      </c>
      <c r="AW53" s="252">
        <v>45505</v>
      </c>
      <c r="AX53" s="252">
        <v>45536</v>
      </c>
      <c r="AY53" s="252">
        <v>45566</v>
      </c>
      <c r="AZ53" s="252">
        <v>45597</v>
      </c>
      <c r="BA53" s="252">
        <v>45627</v>
      </c>
      <c r="BB53" s="252">
        <v>45658</v>
      </c>
      <c r="BC53" s="252">
        <v>45689</v>
      </c>
      <c r="BD53" s="252">
        <v>45717</v>
      </c>
      <c r="BE53" s="252">
        <v>45748</v>
      </c>
      <c r="BF53" s="252">
        <v>45778</v>
      </c>
      <c r="BG53" s="252">
        <v>45809</v>
      </c>
      <c r="BH53" s="252">
        <v>45839</v>
      </c>
      <c r="BI53" s="252">
        <v>45870</v>
      </c>
      <c r="BJ53" s="252">
        <v>45901</v>
      </c>
      <c r="BK53" s="252">
        <v>45931</v>
      </c>
      <c r="BL53" s="252">
        <v>45962</v>
      </c>
      <c r="BM53" s="252">
        <v>45992</v>
      </c>
      <c r="BN53" s="252">
        <v>46023</v>
      </c>
      <c r="BO53" s="252">
        <v>46054</v>
      </c>
      <c r="BP53" s="252">
        <v>46082</v>
      </c>
      <c r="BQ53" s="252">
        <v>46113</v>
      </c>
      <c r="BR53" s="252">
        <v>46143</v>
      </c>
      <c r="BS53" s="252">
        <v>46174</v>
      </c>
      <c r="BT53" s="252">
        <v>46204</v>
      </c>
      <c r="BU53" s="252">
        <v>46235</v>
      </c>
      <c r="BV53" s="252">
        <v>46266</v>
      </c>
      <c r="BW53" s="252">
        <v>46296</v>
      </c>
      <c r="BX53" s="252">
        <v>46327</v>
      </c>
      <c r="BY53" s="252">
        <v>46357</v>
      </c>
      <c r="BZ53" s="252">
        <v>46388</v>
      </c>
      <c r="CA53" s="252">
        <v>46419</v>
      </c>
      <c r="CB53" s="252">
        <v>46447</v>
      </c>
      <c r="CC53" s="252">
        <v>46478</v>
      </c>
      <c r="CD53" s="252">
        <v>46508</v>
      </c>
      <c r="CE53" s="252">
        <v>46539</v>
      </c>
      <c r="CF53" s="252">
        <v>46569</v>
      </c>
      <c r="CG53" s="252">
        <v>46600</v>
      </c>
      <c r="CH53" s="252">
        <v>46631</v>
      </c>
      <c r="CI53" s="252">
        <v>46661</v>
      </c>
      <c r="CJ53" s="252">
        <v>46692</v>
      </c>
      <c r="CK53" s="252">
        <v>46722</v>
      </c>
      <c r="CL53" s="252">
        <v>46753</v>
      </c>
      <c r="CM53" s="252">
        <v>46784</v>
      </c>
      <c r="CN53" s="252">
        <v>46813</v>
      </c>
      <c r="CO53" s="252">
        <v>46844</v>
      </c>
      <c r="CP53" s="252">
        <v>46874</v>
      </c>
      <c r="CQ53" s="252">
        <v>46905</v>
      </c>
      <c r="CR53" s="252">
        <v>46935</v>
      </c>
      <c r="CS53" s="252">
        <v>46966</v>
      </c>
      <c r="CT53" s="252">
        <v>46997</v>
      </c>
      <c r="CU53" s="252">
        <v>47027</v>
      </c>
      <c r="CV53" s="252">
        <v>47058</v>
      </c>
      <c r="CW53" s="252">
        <v>47088</v>
      </c>
      <c r="CX53" s="252">
        <v>47119</v>
      </c>
      <c r="CY53" s="252">
        <v>47150</v>
      </c>
      <c r="CZ53" s="252">
        <v>47178</v>
      </c>
      <c r="DA53" s="252">
        <v>47209</v>
      </c>
      <c r="DB53" s="252">
        <v>47239</v>
      </c>
      <c r="DC53" s="252">
        <v>47270</v>
      </c>
      <c r="DD53" s="252">
        <v>47300</v>
      </c>
      <c r="DE53" s="252">
        <v>47331</v>
      </c>
      <c r="DF53" s="252">
        <v>47362</v>
      </c>
      <c r="DG53" s="252">
        <v>47392</v>
      </c>
      <c r="DH53" s="252">
        <v>47423</v>
      </c>
      <c r="DI53" s="252">
        <v>47453</v>
      </c>
      <c r="DJ53" s="252">
        <v>47484</v>
      </c>
      <c r="DK53" s="252">
        <v>47515</v>
      </c>
      <c r="DL53" s="252">
        <v>47543</v>
      </c>
      <c r="DM53" s="252">
        <v>47574</v>
      </c>
      <c r="DN53" s="252">
        <v>47604</v>
      </c>
      <c r="DO53" s="252">
        <v>47635</v>
      </c>
      <c r="DP53" s="252">
        <v>47665</v>
      </c>
      <c r="DQ53" s="252">
        <v>47696</v>
      </c>
      <c r="DR53" s="252">
        <v>47727</v>
      </c>
      <c r="DS53" s="252">
        <v>47757</v>
      </c>
      <c r="DT53" s="252">
        <v>47788</v>
      </c>
      <c r="DU53" s="252">
        <v>47818</v>
      </c>
      <c r="DV53" s="252">
        <v>47849</v>
      </c>
      <c r="DW53" s="252">
        <v>47880</v>
      </c>
      <c r="DX53" s="252">
        <v>47908</v>
      </c>
      <c r="DY53" s="252">
        <v>47939</v>
      </c>
      <c r="DZ53" s="252">
        <v>47969</v>
      </c>
      <c r="EA53" s="252">
        <v>48000</v>
      </c>
      <c r="EB53" s="252">
        <v>48030</v>
      </c>
      <c r="EC53" s="252">
        <v>48061</v>
      </c>
      <c r="ED53" s="252">
        <v>48092</v>
      </c>
      <c r="EE53" s="252">
        <v>48122</v>
      </c>
      <c r="EF53" s="252">
        <v>48153</v>
      </c>
      <c r="EG53" s="252">
        <v>48183</v>
      </c>
      <c r="EH53" s="252">
        <v>48214</v>
      </c>
      <c r="EI53" s="252">
        <v>48245</v>
      </c>
      <c r="EJ53" s="252">
        <v>48274</v>
      </c>
      <c r="EK53" s="252">
        <v>48305</v>
      </c>
      <c r="EL53" s="252">
        <v>48335</v>
      </c>
      <c r="EM53" s="252">
        <v>48366</v>
      </c>
      <c r="EN53" s="252">
        <v>48396</v>
      </c>
      <c r="EO53" s="252">
        <v>48427</v>
      </c>
      <c r="EP53" s="252">
        <v>48458</v>
      </c>
      <c r="EQ53" s="252">
        <v>48488</v>
      </c>
      <c r="ER53" s="252">
        <v>48519</v>
      </c>
      <c r="ES53" s="252">
        <v>48549</v>
      </c>
      <c r="ET53" s="252">
        <v>48580</v>
      </c>
      <c r="EU53" s="252">
        <v>48611</v>
      </c>
      <c r="EV53" s="252">
        <v>48639</v>
      </c>
      <c r="EW53" s="252">
        <v>48670</v>
      </c>
      <c r="EX53" s="252">
        <v>48700</v>
      </c>
      <c r="EY53" s="252">
        <v>48731</v>
      </c>
      <c r="EZ53" s="252">
        <v>48761</v>
      </c>
      <c r="FA53" s="252">
        <v>48792</v>
      </c>
      <c r="FB53" s="116"/>
    </row>
    <row r="54" spans="2:158" x14ac:dyDescent="0.25">
      <c r="B54" s="217" t="s">
        <v>59</v>
      </c>
      <c r="C54" s="247">
        <v>0</v>
      </c>
      <c r="D54" s="247">
        <v>0</v>
      </c>
      <c r="E54" s="248">
        <f>((D56*Supuestos!$J$13)/360)*69</f>
        <v>5753.3058956275008</v>
      </c>
      <c r="F54" s="247">
        <v>0</v>
      </c>
      <c r="G54" s="247">
        <v>0</v>
      </c>
      <c r="H54" s="247">
        <v>0</v>
      </c>
      <c r="I54" s="247">
        <v>0</v>
      </c>
      <c r="J54" s="247">
        <v>0</v>
      </c>
      <c r="K54" s="247">
        <v>0</v>
      </c>
      <c r="L54" s="247">
        <v>0</v>
      </c>
      <c r="M54" s="247">
        <v>0</v>
      </c>
      <c r="N54" s="247">
        <v>0</v>
      </c>
      <c r="O54" s="247">
        <v>0</v>
      </c>
      <c r="P54" s="247">
        <v>0</v>
      </c>
      <c r="Q54" s="247">
        <v>0</v>
      </c>
      <c r="R54" s="248">
        <f>(Q56*Supuestos!$K$13)</f>
        <v>104780.7047262</v>
      </c>
      <c r="S54" s="247">
        <v>0</v>
      </c>
      <c r="T54" s="247">
        <v>0</v>
      </c>
      <c r="U54" s="247">
        <v>0</v>
      </c>
      <c r="V54" s="247">
        <v>0</v>
      </c>
      <c r="W54" s="247">
        <v>0</v>
      </c>
      <c r="X54" s="247">
        <v>0</v>
      </c>
      <c r="Y54" s="247">
        <v>0</v>
      </c>
      <c r="Z54" s="247">
        <v>0</v>
      </c>
      <c r="AA54" s="247">
        <v>0</v>
      </c>
      <c r="AB54" s="247">
        <v>0</v>
      </c>
      <c r="AC54" s="247">
        <v>0</v>
      </c>
      <c r="AD54" s="248">
        <f>(AC56*Supuestos!$L$13)</f>
        <v>244612.60605120001</v>
      </c>
      <c r="AE54" s="247">
        <v>0</v>
      </c>
      <c r="AF54" s="247">
        <v>0</v>
      </c>
      <c r="AG54" s="247">
        <v>0</v>
      </c>
      <c r="AH54" s="247">
        <v>0</v>
      </c>
      <c r="AI54" s="247">
        <v>0</v>
      </c>
      <c r="AJ54" s="247">
        <v>0</v>
      </c>
      <c r="AK54" s="247">
        <v>0</v>
      </c>
      <c r="AL54" s="247">
        <f>AK56*$C$4</f>
        <v>213103.81761930001</v>
      </c>
      <c r="AM54" s="247">
        <v>0</v>
      </c>
      <c r="AN54" s="247">
        <v>0</v>
      </c>
      <c r="AO54" s="247">
        <v>0</v>
      </c>
      <c r="AP54" s="248">
        <f>(AO56*($C$8/360))*108</f>
        <v>27099.152300070695</v>
      </c>
      <c r="AQ54" s="247">
        <v>0</v>
      </c>
      <c r="AR54" s="247">
        <v>0</v>
      </c>
      <c r="AS54" s="247">
        <v>0</v>
      </c>
      <c r="AT54" s="247">
        <v>0</v>
      </c>
      <c r="AU54" s="247">
        <v>0</v>
      </c>
      <c r="AV54" s="247">
        <v>0</v>
      </c>
      <c r="AW54" s="247">
        <v>0</v>
      </c>
      <c r="AX54" s="247">
        <v>0</v>
      </c>
      <c r="AY54" s="247">
        <v>0</v>
      </c>
      <c r="AZ54" s="247">
        <v>0</v>
      </c>
      <c r="BA54" s="247">
        <v>0</v>
      </c>
      <c r="BB54" s="248">
        <f>(BA56*$C$8)</f>
        <v>90330.507666902311</v>
      </c>
      <c r="BC54" s="247">
        <v>0</v>
      </c>
      <c r="BD54" s="247">
        <v>0</v>
      </c>
      <c r="BE54" s="247">
        <v>0</v>
      </c>
      <c r="BF54" s="247">
        <v>0</v>
      </c>
      <c r="BG54" s="248">
        <v>0</v>
      </c>
      <c r="BH54" s="247">
        <v>0</v>
      </c>
      <c r="BI54" s="247">
        <v>0</v>
      </c>
      <c r="BJ54" s="247">
        <v>0</v>
      </c>
      <c r="BK54" s="247">
        <v>0</v>
      </c>
      <c r="BL54" s="247">
        <v>0</v>
      </c>
      <c r="BM54" s="247">
        <v>0</v>
      </c>
      <c r="BN54" s="248">
        <f>(BM56*$C$8)</f>
        <v>90330.507666902311</v>
      </c>
      <c r="BO54" s="247">
        <v>0</v>
      </c>
      <c r="BP54" s="247">
        <v>0</v>
      </c>
      <c r="BQ54" s="247">
        <v>0</v>
      </c>
      <c r="BR54" s="247">
        <v>0</v>
      </c>
      <c r="BS54" s="248">
        <v>0</v>
      </c>
      <c r="BT54" s="247">
        <v>0</v>
      </c>
      <c r="BU54" s="247">
        <v>0</v>
      </c>
      <c r="BV54" s="247">
        <v>0</v>
      </c>
      <c r="BW54" s="247">
        <v>0</v>
      </c>
      <c r="BX54" s="247">
        <v>0</v>
      </c>
      <c r="BY54" s="247">
        <v>0</v>
      </c>
      <c r="BZ54" s="248">
        <f>(BY56*$C$8)</f>
        <v>90330.507666902311</v>
      </c>
      <c r="CA54" s="247">
        <v>0</v>
      </c>
      <c r="CB54" s="247">
        <v>0</v>
      </c>
      <c r="CC54" s="247">
        <v>0</v>
      </c>
      <c r="CD54" s="247">
        <v>0</v>
      </c>
      <c r="CE54" s="248">
        <v>0</v>
      </c>
      <c r="CF54" s="247">
        <v>0</v>
      </c>
      <c r="CG54" s="247">
        <v>0</v>
      </c>
      <c r="CH54" s="247">
        <v>0</v>
      </c>
      <c r="CI54" s="247">
        <v>0</v>
      </c>
      <c r="CJ54" s="247">
        <v>0</v>
      </c>
      <c r="CK54" s="247">
        <v>0</v>
      </c>
      <c r="CL54" s="248">
        <f>(CK56*$C$8)</f>
        <v>90330.507666902311</v>
      </c>
      <c r="CM54" s="247">
        <v>0</v>
      </c>
      <c r="CN54" s="247">
        <v>0</v>
      </c>
      <c r="CO54" s="247">
        <v>0</v>
      </c>
      <c r="CP54" s="247">
        <v>0</v>
      </c>
      <c r="CQ54" s="248">
        <v>0</v>
      </c>
      <c r="CR54" s="247">
        <v>0</v>
      </c>
      <c r="CS54" s="247">
        <v>0</v>
      </c>
      <c r="CT54" s="247">
        <v>0</v>
      </c>
      <c r="CU54" s="247">
        <v>0</v>
      </c>
      <c r="CV54" s="247">
        <v>0</v>
      </c>
      <c r="CW54" s="247">
        <v>0</v>
      </c>
      <c r="CX54" s="248">
        <f>(CW56*$C$8)</f>
        <v>90330.507666902311</v>
      </c>
      <c r="CY54" s="247">
        <v>0</v>
      </c>
      <c r="CZ54" s="247">
        <v>0</v>
      </c>
      <c r="DA54" s="247">
        <v>0</v>
      </c>
      <c r="DB54" s="247">
        <v>0</v>
      </c>
      <c r="DC54" s="248">
        <v>0</v>
      </c>
      <c r="DD54" s="247">
        <v>0</v>
      </c>
      <c r="DE54" s="248">
        <f>((DD56*$C$8)/360)*242</f>
        <v>60722.174598306556</v>
      </c>
      <c r="DF54" s="247">
        <v>0</v>
      </c>
      <c r="DG54" s="247">
        <v>0</v>
      </c>
      <c r="DH54" s="247">
        <v>0</v>
      </c>
      <c r="DI54" s="247">
        <v>0</v>
      </c>
      <c r="DJ54" s="248">
        <f>((DI56*$C$8)/360)*121</f>
        <v>24288.869839322619</v>
      </c>
      <c r="DK54" s="247">
        <v>0</v>
      </c>
      <c r="DL54" s="247">
        <v>0</v>
      </c>
      <c r="DM54" s="247">
        <v>0</v>
      </c>
      <c r="DN54" s="247">
        <v>0</v>
      </c>
      <c r="DO54" s="248">
        <v>0</v>
      </c>
      <c r="DP54" s="247">
        <v>0</v>
      </c>
      <c r="DQ54" s="248">
        <f>((DP56*$C$8)/360)*242</f>
        <v>48577.739678645237</v>
      </c>
      <c r="DR54" s="247">
        <v>0</v>
      </c>
      <c r="DS54" s="247">
        <v>0</v>
      </c>
      <c r="DT54" s="247">
        <v>0</v>
      </c>
      <c r="DU54" s="247">
        <v>0</v>
      </c>
      <c r="DV54" s="248">
        <f>((DU56*$C$8)/360)*121</f>
        <v>18216.652379491967</v>
      </c>
      <c r="DW54" s="247">
        <v>0</v>
      </c>
      <c r="DX54" s="247">
        <v>0</v>
      </c>
      <c r="DY54" s="247">
        <v>0</v>
      </c>
      <c r="DZ54" s="247">
        <v>0</v>
      </c>
      <c r="EA54" s="248">
        <v>0</v>
      </c>
      <c r="EB54" s="247">
        <v>0</v>
      </c>
      <c r="EC54" s="248">
        <f>((EB56*$C$8)/360)*242</f>
        <v>36433.304758983933</v>
      </c>
      <c r="ED54" s="247">
        <v>0</v>
      </c>
      <c r="EE54" s="247">
        <v>0</v>
      </c>
      <c r="EF54" s="247">
        <v>0</v>
      </c>
      <c r="EG54" s="247">
        <v>0</v>
      </c>
      <c r="EH54" s="248">
        <f>((EG56*$C$8)/360)*121</f>
        <v>12144.434919661313</v>
      </c>
      <c r="EI54" s="247">
        <v>0</v>
      </c>
      <c r="EJ54" s="247">
        <v>0</v>
      </c>
      <c r="EK54" s="247">
        <v>0</v>
      </c>
      <c r="EL54" s="247">
        <v>0</v>
      </c>
      <c r="EM54" s="248">
        <v>0</v>
      </c>
      <c r="EN54" s="247">
        <v>0</v>
      </c>
      <c r="EO54" s="248">
        <f>((EN56*$C$8)/360)*242</f>
        <v>24288.869839322626</v>
      </c>
      <c r="EP54" s="247">
        <v>0</v>
      </c>
      <c r="EQ54" s="247">
        <v>0</v>
      </c>
      <c r="ER54" s="247">
        <v>0</v>
      </c>
      <c r="ES54" s="247">
        <v>0</v>
      </c>
      <c r="ET54" s="248">
        <f>((ES56*$C$8)/360)*121</f>
        <v>6072.2174598306574</v>
      </c>
      <c r="EU54" s="247">
        <v>0</v>
      </c>
      <c r="EV54" s="247">
        <v>0</v>
      </c>
      <c r="EW54" s="247">
        <v>0</v>
      </c>
      <c r="EX54" s="248">
        <v>0</v>
      </c>
      <c r="EY54" s="248"/>
      <c r="EZ54" s="248"/>
      <c r="FA54" s="267">
        <f>((EZ56*$C$8)/360)*242</f>
        <v>12144.434919661315</v>
      </c>
      <c r="FB54" s="116">
        <f t="shared" si="222"/>
        <v>1289890.8233201359</v>
      </c>
    </row>
    <row r="55" spans="2:158" x14ac:dyDescent="0.25">
      <c r="B55" s="218" t="s">
        <v>60</v>
      </c>
      <c r="C55" s="116">
        <v>0</v>
      </c>
      <c r="D55" s="116">
        <v>0</v>
      </c>
      <c r="E55" s="116">
        <v>0</v>
      </c>
      <c r="F55" s="116">
        <v>0</v>
      </c>
      <c r="G55" s="116">
        <v>0</v>
      </c>
      <c r="H55" s="116">
        <v>0</v>
      </c>
      <c r="I55" s="116">
        <v>0</v>
      </c>
      <c r="J55" s="116">
        <v>0</v>
      </c>
      <c r="K55" s="116">
        <v>0</v>
      </c>
      <c r="L55" s="116">
        <v>0</v>
      </c>
      <c r="M55" s="116">
        <v>0</v>
      </c>
      <c r="N55" s="116">
        <v>0</v>
      </c>
      <c r="O55" s="116">
        <v>0</v>
      </c>
      <c r="P55" s="116">
        <v>0</v>
      </c>
      <c r="Q55" s="116">
        <v>0</v>
      </c>
      <c r="R55" s="116">
        <v>0</v>
      </c>
      <c r="S55" s="116">
        <v>0</v>
      </c>
      <c r="T55" s="116">
        <v>0</v>
      </c>
      <c r="U55" s="116">
        <v>0</v>
      </c>
      <c r="V55" s="116">
        <v>0</v>
      </c>
      <c r="W55" s="116">
        <v>0</v>
      </c>
      <c r="X55" s="116">
        <v>0</v>
      </c>
      <c r="Y55" s="116">
        <v>0</v>
      </c>
      <c r="Z55" s="116">
        <v>0</v>
      </c>
      <c r="AA55" s="116">
        <v>0</v>
      </c>
      <c r="AB55" s="116">
        <v>0</v>
      </c>
      <c r="AC55" s="116">
        <v>0</v>
      </c>
      <c r="AD55" s="116">
        <v>0</v>
      </c>
      <c r="AE55" s="116">
        <v>0</v>
      </c>
      <c r="AF55" s="116">
        <v>0</v>
      </c>
      <c r="AG55" s="116">
        <v>0</v>
      </c>
      <c r="AH55" s="116">
        <v>0</v>
      </c>
      <c r="AI55" s="116">
        <v>0</v>
      </c>
      <c r="AJ55" s="116">
        <v>0</v>
      </c>
      <c r="AK55" s="116">
        <v>0</v>
      </c>
      <c r="AL55" s="116">
        <v>0</v>
      </c>
      <c r="AM55" s="116">
        <v>0</v>
      </c>
      <c r="AN55" s="116">
        <v>0</v>
      </c>
      <c r="AO55" s="116">
        <v>0</v>
      </c>
      <c r="AP55" s="116">
        <v>0</v>
      </c>
      <c r="AQ55" s="116">
        <v>0</v>
      </c>
      <c r="AR55" s="116">
        <v>0</v>
      </c>
      <c r="AS55" s="116">
        <v>0</v>
      </c>
      <c r="AT55" s="116">
        <v>0</v>
      </c>
      <c r="AU55" s="116">
        <v>0</v>
      </c>
      <c r="AV55" s="116">
        <v>0</v>
      </c>
      <c r="AW55" s="116">
        <v>0</v>
      </c>
      <c r="AX55" s="116">
        <v>0</v>
      </c>
      <c r="AY55" s="116">
        <v>0</v>
      </c>
      <c r="AZ55" s="116">
        <v>0</v>
      </c>
      <c r="BA55" s="116">
        <v>0</v>
      </c>
      <c r="BB55" s="116">
        <v>0</v>
      </c>
      <c r="BC55" s="116">
        <v>0</v>
      </c>
      <c r="BD55" s="116">
        <v>0</v>
      </c>
      <c r="BE55" s="116">
        <v>0</v>
      </c>
      <c r="BF55" s="116">
        <v>0</v>
      </c>
      <c r="BG55" s="116">
        <v>0</v>
      </c>
      <c r="BH55" s="116">
        <v>0</v>
      </c>
      <c r="BI55" s="116">
        <v>0</v>
      </c>
      <c r="BJ55" s="116">
        <v>0</v>
      </c>
      <c r="BK55" s="116">
        <v>0</v>
      </c>
      <c r="BL55" s="116">
        <v>0</v>
      </c>
      <c r="BM55" s="116">
        <v>0</v>
      </c>
      <c r="BN55" s="116">
        <v>0</v>
      </c>
      <c r="BO55" s="116">
        <v>0</v>
      </c>
      <c r="BP55" s="116">
        <v>0</v>
      </c>
      <c r="BQ55" s="116">
        <v>0</v>
      </c>
      <c r="BR55" s="116">
        <v>0</v>
      </c>
      <c r="BS55" s="116">
        <v>0</v>
      </c>
      <c r="BT55" s="116">
        <v>0</v>
      </c>
      <c r="BU55" s="116">
        <v>0</v>
      </c>
      <c r="BV55" s="116">
        <v>0</v>
      </c>
      <c r="BW55" s="116">
        <v>0</v>
      </c>
      <c r="BX55" s="116">
        <v>0</v>
      </c>
      <c r="BY55" s="116">
        <v>0</v>
      </c>
      <c r="BZ55" s="116">
        <v>0</v>
      </c>
      <c r="CA55" s="116">
        <v>0</v>
      </c>
      <c r="CB55" s="116">
        <v>0</v>
      </c>
      <c r="CC55" s="116">
        <v>0</v>
      </c>
      <c r="CD55" s="116">
        <v>0</v>
      </c>
      <c r="CE55" s="116">
        <v>0</v>
      </c>
      <c r="CF55" s="116">
        <v>0</v>
      </c>
      <c r="CG55" s="116">
        <v>0</v>
      </c>
      <c r="CH55" s="116">
        <v>0</v>
      </c>
      <c r="CI55" s="116">
        <v>0</v>
      </c>
      <c r="CJ55" s="116">
        <v>0</v>
      </c>
      <c r="CK55" s="116">
        <v>0</v>
      </c>
      <c r="CL55" s="116">
        <v>0</v>
      </c>
      <c r="CM55" s="116">
        <v>0</v>
      </c>
      <c r="CN55" s="116">
        <v>0</v>
      </c>
      <c r="CO55" s="116">
        <v>0</v>
      </c>
      <c r="CP55" s="116">
        <v>0</v>
      </c>
      <c r="CQ55" s="116"/>
      <c r="CR55" s="116">
        <v>0</v>
      </c>
      <c r="CS55" s="116">
        <v>0</v>
      </c>
      <c r="CT55" s="116">
        <v>0</v>
      </c>
      <c r="CU55" s="116">
        <v>0</v>
      </c>
      <c r="CV55" s="116">
        <v>0</v>
      </c>
      <c r="CW55" s="116">
        <v>0</v>
      </c>
      <c r="CX55" s="116">
        <v>0</v>
      </c>
      <c r="CY55" s="116">
        <v>0</v>
      </c>
      <c r="CZ55" s="116">
        <v>0</v>
      </c>
      <c r="DA55" s="116">
        <v>0</v>
      </c>
      <c r="DB55" s="116">
        <v>0</v>
      </c>
      <c r="DC55" s="116"/>
      <c r="DD55" s="116"/>
      <c r="DE55" s="116">
        <f>$C$24*L17</f>
        <v>372885.07020000002</v>
      </c>
      <c r="DF55" s="116">
        <v>0</v>
      </c>
      <c r="DG55" s="116">
        <v>0</v>
      </c>
      <c r="DH55" s="116">
        <v>0</v>
      </c>
      <c r="DI55" s="116">
        <v>0</v>
      </c>
      <c r="DJ55" s="116">
        <v>0</v>
      </c>
      <c r="DK55" s="116">
        <v>0</v>
      </c>
      <c r="DL55" s="116">
        <v>0</v>
      </c>
      <c r="DM55" s="116">
        <v>0</v>
      </c>
      <c r="DN55" s="116">
        <v>0</v>
      </c>
      <c r="DO55" s="116">
        <v>0</v>
      </c>
      <c r="DP55" s="116">
        <v>0</v>
      </c>
      <c r="DQ55" s="116">
        <f>$C$24*M17</f>
        <v>372885.07020000002</v>
      </c>
      <c r="DR55" s="116">
        <v>0</v>
      </c>
      <c r="DS55" s="116">
        <v>0</v>
      </c>
      <c r="DT55" s="116">
        <v>0</v>
      </c>
      <c r="DU55" s="116">
        <v>0</v>
      </c>
      <c r="DV55" s="116">
        <v>0</v>
      </c>
      <c r="DW55" s="116">
        <v>0</v>
      </c>
      <c r="DX55" s="116">
        <v>0</v>
      </c>
      <c r="DY55" s="116">
        <v>0</v>
      </c>
      <c r="DZ55" s="116">
        <v>0</v>
      </c>
      <c r="EA55" s="116">
        <v>0</v>
      </c>
      <c r="EB55" s="116">
        <v>0</v>
      </c>
      <c r="EC55" s="116">
        <f>$C$24*N17</f>
        <v>372885.07020000002</v>
      </c>
      <c r="ED55" s="116">
        <v>0</v>
      </c>
      <c r="EE55" s="116">
        <v>0</v>
      </c>
      <c r="EF55" s="116">
        <v>0</v>
      </c>
      <c r="EG55" s="116">
        <v>0</v>
      </c>
      <c r="EH55" s="116">
        <v>0</v>
      </c>
      <c r="EI55" s="116">
        <v>0</v>
      </c>
      <c r="EJ55" s="116">
        <v>0</v>
      </c>
      <c r="EK55" s="116">
        <v>0</v>
      </c>
      <c r="EL55" s="116">
        <v>0</v>
      </c>
      <c r="EM55" s="116">
        <v>0</v>
      </c>
      <c r="EN55" s="116">
        <v>0</v>
      </c>
      <c r="EO55" s="116">
        <f>$C$24*O17</f>
        <v>372885.07020000002</v>
      </c>
      <c r="EP55" s="116">
        <v>0</v>
      </c>
      <c r="EQ55" s="116">
        <v>0</v>
      </c>
      <c r="ER55" s="116">
        <v>0</v>
      </c>
      <c r="ES55" s="116">
        <v>0</v>
      </c>
      <c r="ET55" s="116">
        <v>0</v>
      </c>
      <c r="EU55" s="116">
        <v>0</v>
      </c>
      <c r="EV55" s="116">
        <v>0</v>
      </c>
      <c r="EW55" s="116">
        <v>0</v>
      </c>
      <c r="EX55" s="116">
        <v>0</v>
      </c>
      <c r="EY55" s="116">
        <v>0</v>
      </c>
      <c r="EZ55" s="116">
        <v>0</v>
      </c>
      <c r="FA55" s="250">
        <f>($C$24*P17)</f>
        <v>372885.07020000002</v>
      </c>
      <c r="FB55" s="116">
        <f t="shared" si="222"/>
        <v>1864425.351</v>
      </c>
    </row>
    <row r="56" spans="2:158" x14ac:dyDescent="0.25">
      <c r="B56" s="219" t="s">
        <v>111</v>
      </c>
      <c r="C56" s="214">
        <f>C24</f>
        <v>1864425.351</v>
      </c>
      <c r="D56" s="214">
        <f>C56-D55</f>
        <v>1864425.351</v>
      </c>
      <c r="E56" s="214">
        <f t="shared" ref="E56" si="373">D56-E55</f>
        <v>1864425.351</v>
      </c>
      <c r="F56" s="214">
        <f t="shared" ref="F56" si="374">E56-F55</f>
        <v>1864425.351</v>
      </c>
      <c r="G56" s="214">
        <f t="shared" ref="G56" si="375">F56-G55</f>
        <v>1864425.351</v>
      </c>
      <c r="H56" s="214">
        <f t="shared" ref="H56" si="376">G56-H55</f>
        <v>1864425.351</v>
      </c>
      <c r="I56" s="214">
        <f t="shared" ref="I56" si="377">H56-I55</f>
        <v>1864425.351</v>
      </c>
      <c r="J56" s="214">
        <f t="shared" ref="J56" si="378">I56-J55</f>
        <v>1864425.351</v>
      </c>
      <c r="K56" s="214">
        <f t="shared" ref="K56" si="379">J56-K55</f>
        <v>1864425.351</v>
      </c>
      <c r="L56" s="214">
        <f t="shared" ref="L56" si="380">K56-L55</f>
        <v>1864425.351</v>
      </c>
      <c r="M56" s="214">
        <f t="shared" ref="M56" si="381">L56-M55</f>
        <v>1864425.351</v>
      </c>
      <c r="N56" s="214">
        <f t="shared" ref="N56" si="382">M56-N55</f>
        <v>1864425.351</v>
      </c>
      <c r="O56" s="214">
        <f t="shared" ref="O56" si="383">N56-O55</f>
        <v>1864425.351</v>
      </c>
      <c r="P56" s="214">
        <f t="shared" ref="P56" si="384">O56-P55</f>
        <v>1864425.351</v>
      </c>
      <c r="Q56" s="214">
        <f t="shared" ref="Q56" si="385">P56-Q55</f>
        <v>1864425.351</v>
      </c>
      <c r="R56" s="214">
        <f t="shared" ref="R56" si="386">Q56-R55</f>
        <v>1864425.351</v>
      </c>
      <c r="S56" s="214">
        <f t="shared" ref="S56" si="387">R56-S55</f>
        <v>1864425.351</v>
      </c>
      <c r="T56" s="214">
        <f t="shared" ref="T56" si="388">S56-T55</f>
        <v>1864425.351</v>
      </c>
      <c r="U56" s="214">
        <f t="shared" ref="U56" si="389">T56-U55</f>
        <v>1864425.351</v>
      </c>
      <c r="V56" s="214">
        <f t="shared" ref="V56" si="390">U56-V55</f>
        <v>1864425.351</v>
      </c>
      <c r="W56" s="214">
        <f t="shared" ref="W56" si="391">V56-W55</f>
        <v>1864425.351</v>
      </c>
      <c r="X56" s="214">
        <f t="shared" ref="X56" si="392">W56-X55</f>
        <v>1864425.351</v>
      </c>
      <c r="Y56" s="214">
        <f t="shared" ref="Y56" si="393">X56-Y55</f>
        <v>1864425.351</v>
      </c>
      <c r="Z56" s="214">
        <f t="shared" ref="Z56" si="394">Y56-Z55</f>
        <v>1864425.351</v>
      </c>
      <c r="AA56" s="214">
        <f t="shared" ref="AA56" si="395">Z56-AA55</f>
        <v>1864425.351</v>
      </c>
      <c r="AB56" s="214">
        <f t="shared" ref="AB56" si="396">AA56-AB55</f>
        <v>1864425.351</v>
      </c>
      <c r="AC56" s="214">
        <f t="shared" ref="AC56" si="397">AB56-AC55</f>
        <v>1864425.351</v>
      </c>
      <c r="AD56" s="214">
        <f t="shared" ref="AD56" si="398">AC56-AD55</f>
        <v>1864425.351</v>
      </c>
      <c r="AE56" s="214">
        <f t="shared" ref="AE56" si="399">AD56-AE55</f>
        <v>1864425.351</v>
      </c>
      <c r="AF56" s="214">
        <f t="shared" ref="AF56" si="400">AE56-AF55</f>
        <v>1864425.351</v>
      </c>
      <c r="AG56" s="214">
        <f t="shared" ref="AG56" si="401">AF56-AG55</f>
        <v>1864425.351</v>
      </c>
      <c r="AH56" s="214">
        <f t="shared" ref="AH56" si="402">AG56-AH55</f>
        <v>1864425.351</v>
      </c>
      <c r="AI56" s="214">
        <f t="shared" ref="AI56" si="403">AH56-AI55</f>
        <v>1864425.351</v>
      </c>
      <c r="AJ56" s="214">
        <f t="shared" ref="AJ56" si="404">AI56-AJ55</f>
        <v>1864425.351</v>
      </c>
      <c r="AK56" s="214">
        <f t="shared" ref="AK56" si="405">AJ56-AK55</f>
        <v>1864425.351</v>
      </c>
      <c r="AL56" s="214">
        <f t="shared" ref="AL56" si="406">AK56-AL55</f>
        <v>1864425.351</v>
      </c>
      <c r="AM56" s="214">
        <f t="shared" ref="AM56" si="407">AL56-AM55</f>
        <v>1864425.351</v>
      </c>
      <c r="AN56" s="214">
        <f t="shared" ref="AN56" si="408">AM56-AN55</f>
        <v>1864425.351</v>
      </c>
      <c r="AO56" s="214">
        <f t="shared" ref="AO56" si="409">AN56-AO55</f>
        <v>1864425.351</v>
      </c>
      <c r="AP56" s="214">
        <f t="shared" ref="AP56" si="410">AO56-AP55</f>
        <v>1864425.351</v>
      </c>
      <c r="AQ56" s="214">
        <f t="shared" ref="AQ56" si="411">AP56-AQ55</f>
        <v>1864425.351</v>
      </c>
      <c r="AR56" s="214">
        <f t="shared" ref="AR56" si="412">AQ56-AR55</f>
        <v>1864425.351</v>
      </c>
      <c r="AS56" s="214">
        <f t="shared" ref="AS56" si="413">AR56-AS55</f>
        <v>1864425.351</v>
      </c>
      <c r="AT56" s="214">
        <f t="shared" ref="AT56" si="414">AS56-AT55</f>
        <v>1864425.351</v>
      </c>
      <c r="AU56" s="214">
        <f t="shared" ref="AU56" si="415">AT56-AU55</f>
        <v>1864425.351</v>
      </c>
      <c r="AV56" s="214">
        <f t="shared" ref="AV56" si="416">AU56-AV55</f>
        <v>1864425.351</v>
      </c>
      <c r="AW56" s="214">
        <f t="shared" ref="AW56" si="417">AV56-AW55</f>
        <v>1864425.351</v>
      </c>
      <c r="AX56" s="214">
        <f t="shared" ref="AX56" si="418">AW56-AX55</f>
        <v>1864425.351</v>
      </c>
      <c r="AY56" s="214">
        <f t="shared" ref="AY56" si="419">AX56-AY55</f>
        <v>1864425.351</v>
      </c>
      <c r="AZ56" s="214">
        <f t="shared" ref="AZ56" si="420">AY56-AZ55</f>
        <v>1864425.351</v>
      </c>
      <c r="BA56" s="214">
        <f t="shared" ref="BA56" si="421">AZ56-BA55</f>
        <v>1864425.351</v>
      </c>
      <c r="BB56" s="214">
        <f t="shared" ref="BB56" si="422">BA56-BB55</f>
        <v>1864425.351</v>
      </c>
      <c r="BC56" s="214">
        <f t="shared" ref="BC56" si="423">BB56-BC55</f>
        <v>1864425.351</v>
      </c>
      <c r="BD56" s="214">
        <f t="shared" ref="BD56" si="424">BC56-BD55</f>
        <v>1864425.351</v>
      </c>
      <c r="BE56" s="214">
        <f t="shared" ref="BE56" si="425">BD56-BE55</f>
        <v>1864425.351</v>
      </c>
      <c r="BF56" s="214">
        <f t="shared" ref="BF56" si="426">BE56-BF55</f>
        <v>1864425.351</v>
      </c>
      <c r="BG56" s="214">
        <f t="shared" ref="BG56" si="427">BF56-BG55</f>
        <v>1864425.351</v>
      </c>
      <c r="BH56" s="214">
        <f t="shared" ref="BH56" si="428">BG56-BH55</f>
        <v>1864425.351</v>
      </c>
      <c r="BI56" s="214">
        <f t="shared" ref="BI56" si="429">BH56-BI55</f>
        <v>1864425.351</v>
      </c>
      <c r="BJ56" s="214">
        <f t="shared" ref="BJ56" si="430">BI56-BJ55</f>
        <v>1864425.351</v>
      </c>
      <c r="BK56" s="214">
        <f t="shared" ref="BK56" si="431">BJ56-BK55</f>
        <v>1864425.351</v>
      </c>
      <c r="BL56" s="214">
        <f t="shared" ref="BL56" si="432">BK56-BL55</f>
        <v>1864425.351</v>
      </c>
      <c r="BM56" s="214">
        <f t="shared" ref="BM56" si="433">BL56-BM55</f>
        <v>1864425.351</v>
      </c>
      <c r="BN56" s="214">
        <f t="shared" ref="BN56" si="434">BM56-BN55</f>
        <v>1864425.351</v>
      </c>
      <c r="BO56" s="214">
        <f t="shared" ref="BO56" si="435">BN56-BO55</f>
        <v>1864425.351</v>
      </c>
      <c r="BP56" s="214">
        <f t="shared" ref="BP56" si="436">BO56-BP55</f>
        <v>1864425.351</v>
      </c>
      <c r="BQ56" s="214">
        <f t="shared" ref="BQ56" si="437">BP56-BQ55</f>
        <v>1864425.351</v>
      </c>
      <c r="BR56" s="214">
        <f t="shared" ref="BR56" si="438">BQ56-BR55</f>
        <v>1864425.351</v>
      </c>
      <c r="BS56" s="214">
        <f t="shared" ref="BS56" si="439">BR56-BS55</f>
        <v>1864425.351</v>
      </c>
      <c r="BT56" s="214">
        <f t="shared" ref="BT56" si="440">BS56-BT55</f>
        <v>1864425.351</v>
      </c>
      <c r="BU56" s="214">
        <f t="shared" ref="BU56" si="441">BT56-BU55</f>
        <v>1864425.351</v>
      </c>
      <c r="BV56" s="214">
        <f t="shared" ref="BV56" si="442">BU56-BV55</f>
        <v>1864425.351</v>
      </c>
      <c r="BW56" s="214">
        <f t="shared" ref="BW56" si="443">BV56-BW55</f>
        <v>1864425.351</v>
      </c>
      <c r="BX56" s="214">
        <f t="shared" ref="BX56" si="444">BW56-BX55</f>
        <v>1864425.351</v>
      </c>
      <c r="BY56" s="214">
        <f t="shared" ref="BY56" si="445">BX56-BY55</f>
        <v>1864425.351</v>
      </c>
      <c r="BZ56" s="214">
        <f t="shared" ref="BZ56" si="446">BY56-BZ55</f>
        <v>1864425.351</v>
      </c>
      <c r="CA56" s="214">
        <f t="shared" ref="CA56" si="447">BZ56-CA55</f>
        <v>1864425.351</v>
      </c>
      <c r="CB56" s="214">
        <f t="shared" ref="CB56" si="448">CA56-CB55</f>
        <v>1864425.351</v>
      </c>
      <c r="CC56" s="214">
        <f t="shared" ref="CC56" si="449">CB56-CC55</f>
        <v>1864425.351</v>
      </c>
      <c r="CD56" s="214">
        <f t="shared" ref="CD56" si="450">CC56-CD55</f>
        <v>1864425.351</v>
      </c>
      <c r="CE56" s="214">
        <f t="shared" ref="CE56" si="451">CD56-CE55</f>
        <v>1864425.351</v>
      </c>
      <c r="CF56" s="214">
        <f t="shared" ref="CF56" si="452">CE56-CF55</f>
        <v>1864425.351</v>
      </c>
      <c r="CG56" s="214">
        <f t="shared" ref="CG56" si="453">CF56-CG55</f>
        <v>1864425.351</v>
      </c>
      <c r="CH56" s="214">
        <f t="shared" ref="CH56" si="454">CG56-CH55</f>
        <v>1864425.351</v>
      </c>
      <c r="CI56" s="214">
        <f t="shared" ref="CI56" si="455">CH56-CI55</f>
        <v>1864425.351</v>
      </c>
      <c r="CJ56" s="214">
        <f t="shared" ref="CJ56" si="456">CI56-CJ55</f>
        <v>1864425.351</v>
      </c>
      <c r="CK56" s="214">
        <f t="shared" ref="CK56" si="457">CJ56-CK55</f>
        <v>1864425.351</v>
      </c>
      <c r="CL56" s="214">
        <f t="shared" ref="CL56" si="458">CK56-CL55</f>
        <v>1864425.351</v>
      </c>
      <c r="CM56" s="214">
        <f t="shared" ref="CM56" si="459">CL56-CM55</f>
        <v>1864425.351</v>
      </c>
      <c r="CN56" s="214">
        <f t="shared" ref="CN56" si="460">CM56-CN55</f>
        <v>1864425.351</v>
      </c>
      <c r="CO56" s="214">
        <f t="shared" ref="CO56" si="461">CN56-CO55</f>
        <v>1864425.351</v>
      </c>
      <c r="CP56" s="214">
        <f t="shared" ref="CP56" si="462">CO56-CP55</f>
        <v>1864425.351</v>
      </c>
      <c r="CQ56" s="214">
        <f t="shared" ref="CQ56" si="463">CP56-CQ55</f>
        <v>1864425.351</v>
      </c>
      <c r="CR56" s="214">
        <f t="shared" ref="CR56" si="464">CQ56-CR55</f>
        <v>1864425.351</v>
      </c>
      <c r="CS56" s="214">
        <f t="shared" ref="CS56" si="465">CR56-CS55</f>
        <v>1864425.351</v>
      </c>
      <c r="CT56" s="214">
        <f t="shared" ref="CT56" si="466">CS56-CT55</f>
        <v>1864425.351</v>
      </c>
      <c r="CU56" s="214">
        <f t="shared" ref="CU56" si="467">CT56-CU55</f>
        <v>1864425.351</v>
      </c>
      <c r="CV56" s="214">
        <f t="shared" ref="CV56" si="468">CU56-CV55</f>
        <v>1864425.351</v>
      </c>
      <c r="CW56" s="214">
        <f t="shared" ref="CW56" si="469">CV56-CW55</f>
        <v>1864425.351</v>
      </c>
      <c r="CX56" s="214">
        <f t="shared" ref="CX56" si="470">CW56-CX55</f>
        <v>1864425.351</v>
      </c>
      <c r="CY56" s="214">
        <f t="shared" ref="CY56" si="471">CX56-CY55</f>
        <v>1864425.351</v>
      </c>
      <c r="CZ56" s="214">
        <f t="shared" ref="CZ56" si="472">CY56-CZ55</f>
        <v>1864425.351</v>
      </c>
      <c r="DA56" s="214">
        <f t="shared" ref="DA56" si="473">CZ56-DA55</f>
        <v>1864425.351</v>
      </c>
      <c r="DB56" s="214">
        <f t="shared" ref="DB56" si="474">DA56-DB55</f>
        <v>1864425.351</v>
      </c>
      <c r="DC56" s="214">
        <f t="shared" ref="DC56" si="475">DB56-DC55</f>
        <v>1864425.351</v>
      </c>
      <c r="DD56" s="214">
        <f t="shared" ref="DD56" si="476">DC56-DD55</f>
        <v>1864425.351</v>
      </c>
      <c r="DE56" s="214">
        <f t="shared" ref="DE56" si="477">DD56-DE55</f>
        <v>1491540.2808000001</v>
      </c>
      <c r="DF56" s="214">
        <f t="shared" ref="DF56" si="478">DE56-DF55</f>
        <v>1491540.2808000001</v>
      </c>
      <c r="DG56" s="214">
        <f t="shared" ref="DG56" si="479">DF56-DG55</f>
        <v>1491540.2808000001</v>
      </c>
      <c r="DH56" s="214">
        <f t="shared" ref="DH56" si="480">DG56-DH55</f>
        <v>1491540.2808000001</v>
      </c>
      <c r="DI56" s="214">
        <f t="shared" ref="DI56" si="481">DH56-DI55</f>
        <v>1491540.2808000001</v>
      </c>
      <c r="DJ56" s="214">
        <f t="shared" ref="DJ56" si="482">DI56-DJ55</f>
        <v>1491540.2808000001</v>
      </c>
      <c r="DK56" s="214">
        <f t="shared" ref="DK56" si="483">DJ56-DK55</f>
        <v>1491540.2808000001</v>
      </c>
      <c r="DL56" s="214">
        <f t="shared" ref="DL56" si="484">DK56-DL55</f>
        <v>1491540.2808000001</v>
      </c>
      <c r="DM56" s="214">
        <f t="shared" ref="DM56" si="485">DL56-DM55</f>
        <v>1491540.2808000001</v>
      </c>
      <c r="DN56" s="214">
        <f t="shared" ref="DN56" si="486">DM56-DN55</f>
        <v>1491540.2808000001</v>
      </c>
      <c r="DO56" s="214">
        <f t="shared" ref="DO56" si="487">DN56-DO55</f>
        <v>1491540.2808000001</v>
      </c>
      <c r="DP56" s="214">
        <f t="shared" ref="DP56" si="488">DO56-DP55</f>
        <v>1491540.2808000001</v>
      </c>
      <c r="DQ56" s="214">
        <f t="shared" ref="DQ56" si="489">DP56-DQ55</f>
        <v>1118655.2106000001</v>
      </c>
      <c r="DR56" s="214">
        <f t="shared" ref="DR56" si="490">DQ56-DR55</f>
        <v>1118655.2106000001</v>
      </c>
      <c r="DS56" s="214">
        <f t="shared" ref="DS56" si="491">DR56-DS55</f>
        <v>1118655.2106000001</v>
      </c>
      <c r="DT56" s="214">
        <f t="shared" ref="DT56" si="492">DS56-DT55</f>
        <v>1118655.2106000001</v>
      </c>
      <c r="DU56" s="214">
        <f t="shared" ref="DU56" si="493">DT56-DU55</f>
        <v>1118655.2106000001</v>
      </c>
      <c r="DV56" s="214">
        <f t="shared" ref="DV56" si="494">DU56-DV55</f>
        <v>1118655.2106000001</v>
      </c>
      <c r="DW56" s="214">
        <f t="shared" ref="DW56" si="495">DV56-DW55</f>
        <v>1118655.2106000001</v>
      </c>
      <c r="DX56" s="214">
        <f t="shared" ref="DX56" si="496">DW56-DX55</f>
        <v>1118655.2106000001</v>
      </c>
      <c r="DY56" s="214">
        <f t="shared" ref="DY56" si="497">DX56-DY55</f>
        <v>1118655.2106000001</v>
      </c>
      <c r="DZ56" s="214">
        <f t="shared" ref="DZ56" si="498">DY56-DZ55</f>
        <v>1118655.2106000001</v>
      </c>
      <c r="EA56" s="214">
        <f t="shared" ref="EA56" si="499">DZ56-EA55</f>
        <v>1118655.2106000001</v>
      </c>
      <c r="EB56" s="214">
        <f t="shared" ref="EB56" si="500">EA56-EB55</f>
        <v>1118655.2106000001</v>
      </c>
      <c r="EC56" s="214">
        <f t="shared" ref="EC56" si="501">EB56-EC55</f>
        <v>745770.14040000015</v>
      </c>
      <c r="ED56" s="214">
        <f t="shared" ref="ED56" si="502">EC56-ED55</f>
        <v>745770.14040000015</v>
      </c>
      <c r="EE56" s="214">
        <f t="shared" ref="EE56" si="503">ED56-EE55</f>
        <v>745770.14040000015</v>
      </c>
      <c r="EF56" s="214">
        <f t="shared" ref="EF56" si="504">EE56-EF55</f>
        <v>745770.14040000015</v>
      </c>
      <c r="EG56" s="214">
        <f t="shared" ref="EG56" si="505">EF56-EG55</f>
        <v>745770.14040000015</v>
      </c>
      <c r="EH56" s="214">
        <f t="shared" ref="EH56" si="506">EG56-EH55</f>
        <v>745770.14040000015</v>
      </c>
      <c r="EI56" s="214">
        <f t="shared" ref="EI56" si="507">EH56-EI55</f>
        <v>745770.14040000015</v>
      </c>
      <c r="EJ56" s="214">
        <f t="shared" ref="EJ56" si="508">EI56-EJ55</f>
        <v>745770.14040000015</v>
      </c>
      <c r="EK56" s="214">
        <f t="shared" ref="EK56" si="509">EJ56-EK55</f>
        <v>745770.14040000015</v>
      </c>
      <c r="EL56" s="214">
        <f t="shared" ref="EL56" si="510">EK56-EL55</f>
        <v>745770.14040000015</v>
      </c>
      <c r="EM56" s="214">
        <f t="shared" ref="EM56" si="511">EL56-EM55</f>
        <v>745770.14040000015</v>
      </c>
      <c r="EN56" s="214">
        <f t="shared" ref="EN56" si="512">EM56-EN55</f>
        <v>745770.14040000015</v>
      </c>
      <c r="EO56" s="214">
        <f t="shared" ref="EO56" si="513">EN56-EO55</f>
        <v>372885.07020000013</v>
      </c>
      <c r="EP56" s="214">
        <f t="shared" ref="EP56" si="514">EO56-EP55</f>
        <v>372885.07020000013</v>
      </c>
      <c r="EQ56" s="214">
        <f t="shared" ref="EQ56" si="515">EP56-EQ55</f>
        <v>372885.07020000013</v>
      </c>
      <c r="ER56" s="214">
        <f t="shared" ref="ER56" si="516">EQ56-ER55</f>
        <v>372885.07020000013</v>
      </c>
      <c r="ES56" s="214">
        <f t="shared" ref="ES56" si="517">ER56-ES55</f>
        <v>372885.07020000013</v>
      </c>
      <c r="ET56" s="214">
        <f t="shared" ref="ET56" si="518">ES56-ET55</f>
        <v>372885.07020000013</v>
      </c>
      <c r="EU56" s="214">
        <f t="shared" ref="EU56" si="519">ET56-EU55</f>
        <v>372885.07020000013</v>
      </c>
      <c r="EV56" s="214">
        <f t="shared" ref="EV56" si="520">EU56-EV55</f>
        <v>372885.07020000013</v>
      </c>
      <c r="EW56" s="214">
        <f t="shared" ref="EW56" si="521">EV56-EW55</f>
        <v>372885.07020000013</v>
      </c>
      <c r="EX56" s="214">
        <f t="shared" ref="EX56" si="522">EW56-EX55</f>
        <v>372885.07020000013</v>
      </c>
      <c r="EY56" s="214">
        <f t="shared" ref="EY56" si="523">EX56-EY55</f>
        <v>372885.07020000013</v>
      </c>
      <c r="EZ56" s="214">
        <f t="shared" ref="EZ56" si="524">EY56-EZ55</f>
        <v>372885.07020000013</v>
      </c>
      <c r="FA56" s="226">
        <f t="shared" ref="FA56" si="525">EZ56-FA55</f>
        <v>0</v>
      </c>
    </row>
    <row r="57" spans="2:158" x14ac:dyDescent="0.25">
      <c r="FB57" s="201">
        <f>FB31+FB37+FB43+FB49+FB55</f>
        <v>3751797.36</v>
      </c>
    </row>
    <row r="58" spans="2:158" x14ac:dyDescent="0.25">
      <c r="FB58" s="116"/>
    </row>
    <row r="59" spans="2:158" x14ac:dyDescent="0.25">
      <c r="FB59" s="227"/>
    </row>
  </sheetData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FA1B0-906B-44C3-A694-DFA9806F3168}">
  <dimension ref="A1:L31"/>
  <sheetViews>
    <sheetView showGridLines="0" tabSelected="1" topLeftCell="A4" zoomScale="80" zoomScaleNormal="80" workbookViewId="0">
      <selection activeCell="B8" sqref="B8"/>
    </sheetView>
  </sheetViews>
  <sheetFormatPr baseColWidth="10" defaultRowHeight="15" x14ac:dyDescent="0.25"/>
  <cols>
    <col min="1" max="1" width="38.5703125" bestFit="1" customWidth="1"/>
    <col min="2" max="2" width="14.28515625" style="26" bestFit="1" customWidth="1"/>
    <col min="3" max="4" width="15.5703125" style="26" bestFit="1" customWidth="1"/>
    <col min="5" max="5" width="14.28515625" style="26" bestFit="1" customWidth="1"/>
    <col min="6" max="7" width="15.5703125" style="26" bestFit="1" customWidth="1"/>
    <col min="8" max="12" width="20.7109375" bestFit="1" customWidth="1"/>
  </cols>
  <sheetData>
    <row r="1" spans="1:12" ht="18.75" x14ac:dyDescent="0.3">
      <c r="A1" s="150" t="s">
        <v>78</v>
      </c>
    </row>
    <row r="2" spans="1:12" ht="18.75" x14ac:dyDescent="0.3">
      <c r="A2" s="150"/>
    </row>
    <row r="3" spans="1:12" x14ac:dyDescent="0.25">
      <c r="B3" s="152">
        <v>2017</v>
      </c>
      <c r="C3" s="152">
        <v>2018</v>
      </c>
      <c r="D3" s="152">
        <v>2019</v>
      </c>
      <c r="E3" s="152">
        <v>2020</v>
      </c>
      <c r="F3" s="152">
        <v>2021</v>
      </c>
      <c r="G3" s="152">
        <v>2022</v>
      </c>
      <c r="H3" s="157" t="s">
        <v>80</v>
      </c>
      <c r="I3" s="158" t="s">
        <v>81</v>
      </c>
      <c r="J3" s="158" t="s">
        <v>82</v>
      </c>
      <c r="K3" s="158" t="s">
        <v>83</v>
      </c>
      <c r="L3" s="159" t="s">
        <v>84</v>
      </c>
    </row>
    <row r="4" spans="1:12" x14ac:dyDescent="0.25">
      <c r="A4" s="30" t="s">
        <v>47</v>
      </c>
      <c r="B4" s="153">
        <v>5853732</v>
      </c>
      <c r="C4" s="153">
        <v>14380641</v>
      </c>
      <c r="D4" s="153">
        <v>15702124</v>
      </c>
      <c r="E4" s="153">
        <v>8206149</v>
      </c>
      <c r="F4" s="153">
        <v>17860268</v>
      </c>
      <c r="G4" s="153">
        <v>25404257</v>
      </c>
      <c r="H4" s="160">
        <f>(C4-B4)/B4</f>
        <v>1.4566620063918199</v>
      </c>
      <c r="I4" s="161">
        <f>(D4-C4)/C4</f>
        <v>9.1893191687352466E-2</v>
      </c>
      <c r="J4" s="161">
        <f t="shared" ref="J4:L4" si="0">(E4-D4)/D4</f>
        <v>-0.47738605299512349</v>
      </c>
      <c r="K4" s="161">
        <f t="shared" si="0"/>
        <v>1.176449391791448</v>
      </c>
      <c r="L4" s="162">
        <f t="shared" si="0"/>
        <v>0.42238946246495296</v>
      </c>
    </row>
    <row r="5" spans="1:12" x14ac:dyDescent="0.25">
      <c r="A5" s="30" t="s">
        <v>77</v>
      </c>
      <c r="B5" s="153">
        <v>3361578</v>
      </c>
      <c r="C5" s="153">
        <v>7560681</v>
      </c>
      <c r="D5" s="153">
        <v>10078362</v>
      </c>
      <c r="E5" s="153">
        <v>6203379</v>
      </c>
      <c r="F5" s="153">
        <v>12589493</v>
      </c>
      <c r="G5" s="153">
        <v>17207395</v>
      </c>
      <c r="H5" s="160">
        <f t="shared" ref="H5:H7" si="1">(C5-B5)/B5</f>
        <v>1.2491463830379661</v>
      </c>
      <c r="I5" s="161">
        <f t="shared" ref="I5" si="2">(D5-C5)/C5</f>
        <v>0.33299659118008018</v>
      </c>
      <c r="J5" s="161">
        <f t="shared" ref="J5:J7" si="3">(E5-D5)/D5</f>
        <v>-0.38448539554344247</v>
      </c>
      <c r="K5" s="161">
        <f t="shared" ref="K5:K7" si="4">(F5-E5)/E5</f>
        <v>1.0294573328503707</v>
      </c>
      <c r="L5" s="162">
        <f t="shared" ref="L5:L7" si="5">(G5-F5)/F5</f>
        <v>0.36680603420646091</v>
      </c>
    </row>
    <row r="6" spans="1:12" x14ac:dyDescent="0.25">
      <c r="A6" s="30"/>
      <c r="B6" s="153"/>
      <c r="C6" s="153"/>
      <c r="D6" s="153"/>
      <c r="E6" s="153"/>
      <c r="F6" s="153"/>
      <c r="G6" s="153"/>
      <c r="H6" s="160"/>
      <c r="I6" s="161"/>
      <c r="J6" s="161"/>
      <c r="K6" s="161"/>
      <c r="L6" s="162"/>
    </row>
    <row r="7" spans="1:12" x14ac:dyDescent="0.25">
      <c r="A7" s="34" t="s">
        <v>29</v>
      </c>
      <c r="B7" s="154">
        <f>B4-B5</f>
        <v>2492154</v>
      </c>
      <c r="C7" s="154">
        <f t="shared" ref="C7:G7" si="6">C4-C5</f>
        <v>6819960</v>
      </c>
      <c r="D7" s="154">
        <f t="shared" si="6"/>
        <v>5623762</v>
      </c>
      <c r="E7" s="154">
        <f t="shared" si="6"/>
        <v>2002770</v>
      </c>
      <c r="F7" s="154">
        <f t="shared" si="6"/>
        <v>5270775</v>
      </c>
      <c r="G7" s="154">
        <f t="shared" si="6"/>
        <v>8196862</v>
      </c>
      <c r="H7" s="163">
        <f t="shared" si="1"/>
        <v>1.7365724590053424</v>
      </c>
      <c r="I7" s="164">
        <f>(D7-C7)/C7</f>
        <v>-0.17539662989225743</v>
      </c>
      <c r="J7" s="164">
        <f t="shared" si="3"/>
        <v>-0.64387362054084085</v>
      </c>
      <c r="K7" s="164">
        <f t="shared" si="4"/>
        <v>1.6317425365868272</v>
      </c>
      <c r="L7" s="165">
        <f t="shared" si="5"/>
        <v>0.5551530846981706</v>
      </c>
    </row>
    <row r="8" spans="1:12" x14ac:dyDescent="0.25">
      <c r="A8" s="151" t="s">
        <v>61</v>
      </c>
      <c r="B8" s="155">
        <f>B7/B4</f>
        <v>0.42573763199271847</v>
      </c>
      <c r="C8" s="155">
        <f t="shared" ref="C8:G8" si="7">C7/C4</f>
        <v>0.4742458976620027</v>
      </c>
      <c r="D8" s="155">
        <f t="shared" si="7"/>
        <v>0.35815294797060576</v>
      </c>
      <c r="E8" s="155">
        <f t="shared" si="7"/>
        <v>0.24405723074245911</v>
      </c>
      <c r="F8" s="155">
        <f t="shared" si="7"/>
        <v>0.29511175308231657</v>
      </c>
      <c r="G8" s="155">
        <f t="shared" si="7"/>
        <v>0.32265702555284337</v>
      </c>
    </row>
    <row r="9" spans="1:12" x14ac:dyDescent="0.25">
      <c r="A9" s="30"/>
      <c r="B9" s="153"/>
      <c r="C9" s="153"/>
      <c r="D9" s="153"/>
      <c r="E9" s="153"/>
      <c r="F9" s="153"/>
      <c r="G9" s="153"/>
    </row>
    <row r="10" spans="1:12" x14ac:dyDescent="0.25">
      <c r="A10" s="30" t="s">
        <v>28</v>
      </c>
      <c r="B10" s="153"/>
      <c r="C10" s="153"/>
      <c r="D10" s="153"/>
      <c r="E10" s="153"/>
      <c r="F10" s="153"/>
      <c r="G10" s="153"/>
    </row>
    <row r="11" spans="1:12" x14ac:dyDescent="0.25">
      <c r="A11" s="30"/>
      <c r="B11" s="153"/>
      <c r="C11" s="153"/>
      <c r="D11" s="153"/>
      <c r="E11" s="153"/>
      <c r="F11" s="153"/>
      <c r="G11" s="153"/>
    </row>
    <row r="12" spans="1:12" x14ac:dyDescent="0.25">
      <c r="A12" s="33" t="s">
        <v>2</v>
      </c>
      <c r="B12" s="153"/>
      <c r="C12" s="153"/>
      <c r="D12" s="153"/>
      <c r="E12" s="153"/>
      <c r="F12" s="153"/>
      <c r="G12" s="153"/>
    </row>
    <row r="13" spans="1:12" x14ac:dyDescent="0.25">
      <c r="A13" s="30"/>
      <c r="B13" s="153"/>
      <c r="C13" s="153"/>
      <c r="D13" s="153"/>
      <c r="E13" s="153"/>
      <c r="F13" s="153"/>
      <c r="G13" s="153"/>
    </row>
    <row r="14" spans="1:12" x14ac:dyDescent="0.25">
      <c r="A14" s="31" t="s">
        <v>31</v>
      </c>
      <c r="B14" s="153">
        <v>231938</v>
      </c>
      <c r="C14" s="153">
        <v>2874043</v>
      </c>
      <c r="D14" s="153">
        <f>1721327+623060</f>
        <v>2344387</v>
      </c>
      <c r="E14" s="153">
        <f>1278325+206139</f>
        <v>1484464</v>
      </c>
      <c r="F14" s="153">
        <f>1926044+603139</f>
        <v>2529183</v>
      </c>
      <c r="G14" s="153">
        <f>2556712+2402432</f>
        <v>4959144</v>
      </c>
      <c r="H14" s="166">
        <f>(C14-B14)/B14</f>
        <v>11.391427881589046</v>
      </c>
      <c r="I14" s="167">
        <f>(D14-C14)/C14</f>
        <v>-0.18428951828486909</v>
      </c>
      <c r="J14" s="167">
        <f t="shared" ref="J14" si="8">(E14-D14)/D14</f>
        <v>-0.3668007884363802</v>
      </c>
      <c r="K14" s="167">
        <f t="shared" ref="K14" si="9">(F14-E14)/E14</f>
        <v>0.70376849825930432</v>
      </c>
      <c r="L14" s="168">
        <f>(G14-F14)/F14</f>
        <v>0.96076914956331749</v>
      </c>
    </row>
    <row r="15" spans="1:12" x14ac:dyDescent="0.25">
      <c r="A15" s="30" t="s">
        <v>30</v>
      </c>
      <c r="B15" s="153">
        <v>77146</v>
      </c>
      <c r="C15" s="153">
        <v>173399</v>
      </c>
      <c r="D15" s="153">
        <f>178302+19065</f>
        <v>197367</v>
      </c>
      <c r="E15" s="153">
        <f>153833+27514</f>
        <v>181347</v>
      </c>
      <c r="F15" s="153">
        <f>179429+23310</f>
        <v>202739</v>
      </c>
      <c r="G15" s="153">
        <f>249178+19083</f>
        <v>268261</v>
      </c>
      <c r="H15" s="160">
        <f t="shared" ref="H15:H19" si="10">(C15-B15)/B15</f>
        <v>1.2476732429419541</v>
      </c>
      <c r="I15" s="161">
        <f t="shared" ref="I15:I19" si="11">(D15-C15)/C15</f>
        <v>0.13822455723504748</v>
      </c>
      <c r="J15" s="161">
        <f t="shared" ref="J15:J19" si="12">(E15-D15)/D15</f>
        <v>-8.1168584413807782E-2</v>
      </c>
      <c r="K15" s="161">
        <f t="shared" ref="K15:K19" si="13">(F15-E15)/E15</f>
        <v>0.11796169773969241</v>
      </c>
      <c r="L15" s="162">
        <f t="shared" ref="L15:L19" si="14">(G15-F15)/F15</f>
        <v>0.32318399518592872</v>
      </c>
    </row>
    <row r="16" spans="1:12" x14ac:dyDescent="0.25">
      <c r="A16" s="31" t="s">
        <v>79</v>
      </c>
      <c r="B16" s="153">
        <v>1712758</v>
      </c>
      <c r="C16" s="153">
        <v>2466784</v>
      </c>
      <c r="D16" s="153">
        <v>1784703</v>
      </c>
      <c r="E16" s="153">
        <v>694833</v>
      </c>
      <c r="F16" s="153">
        <v>983294</v>
      </c>
      <c r="G16" s="153">
        <v>1404541</v>
      </c>
      <c r="H16" s="160">
        <f t="shared" si="10"/>
        <v>0.44024082795117581</v>
      </c>
      <c r="I16" s="161">
        <f t="shared" si="11"/>
        <v>-0.27650617159832397</v>
      </c>
      <c r="J16" s="161">
        <f t="shared" si="12"/>
        <v>-0.61067303635394798</v>
      </c>
      <c r="K16" s="161">
        <f t="shared" si="13"/>
        <v>0.41515155440228085</v>
      </c>
      <c r="L16" s="162">
        <f t="shared" si="14"/>
        <v>0.42840391581764964</v>
      </c>
    </row>
    <row r="17" spans="1:12" x14ac:dyDescent="0.25">
      <c r="A17" s="30"/>
      <c r="B17" s="153"/>
      <c r="C17" s="153"/>
      <c r="D17" s="153"/>
      <c r="E17" s="153"/>
      <c r="F17" s="153"/>
      <c r="G17" s="153"/>
      <c r="H17" s="160"/>
      <c r="I17" s="161"/>
      <c r="J17" s="161"/>
      <c r="K17" s="161"/>
      <c r="L17" s="162"/>
    </row>
    <row r="18" spans="1:12" x14ac:dyDescent="0.25">
      <c r="A18" s="30"/>
      <c r="B18" s="153"/>
      <c r="C18" s="153"/>
      <c r="D18" s="153"/>
      <c r="E18" s="153"/>
      <c r="F18" s="153"/>
      <c r="G18" s="153"/>
      <c r="H18" s="160"/>
      <c r="I18" s="161"/>
      <c r="J18" s="161"/>
      <c r="K18" s="161"/>
      <c r="L18" s="162"/>
    </row>
    <row r="19" spans="1:12" x14ac:dyDescent="0.25">
      <c r="A19" s="34" t="s">
        <v>3</v>
      </c>
      <c r="B19" s="154">
        <f>SUM(B14:B18)</f>
        <v>2021842</v>
      </c>
      <c r="C19" s="154">
        <f>SUM(C14:C18)</f>
        <v>5514226</v>
      </c>
      <c r="D19" s="154">
        <f t="shared" ref="D19:G19" si="15">SUM(D14:D18)</f>
        <v>4326457</v>
      </c>
      <c r="E19" s="154">
        <f t="shared" si="15"/>
        <v>2360644</v>
      </c>
      <c r="F19" s="154">
        <f t="shared" si="15"/>
        <v>3715216</v>
      </c>
      <c r="G19" s="154">
        <f t="shared" si="15"/>
        <v>6631946</v>
      </c>
      <c r="H19" s="163">
        <f t="shared" si="10"/>
        <v>1.7273278525226006</v>
      </c>
      <c r="I19" s="164">
        <f t="shared" si="11"/>
        <v>-0.21540085589527885</v>
      </c>
      <c r="J19" s="164">
        <f t="shared" si="12"/>
        <v>-0.45437016940189168</v>
      </c>
      <c r="K19" s="164">
        <f t="shared" si="13"/>
        <v>0.57381460313372112</v>
      </c>
      <c r="L19" s="165">
        <f t="shared" si="14"/>
        <v>0.78507682998781225</v>
      </c>
    </row>
    <row r="20" spans="1:12" x14ac:dyDescent="0.25">
      <c r="A20" s="30"/>
      <c r="B20" s="153"/>
      <c r="C20" s="153"/>
      <c r="D20" s="153"/>
      <c r="E20" s="153"/>
      <c r="F20" s="153"/>
      <c r="G20" s="153"/>
      <c r="H20" s="161"/>
      <c r="I20" s="161"/>
      <c r="J20" s="161"/>
      <c r="K20" s="161"/>
      <c r="L20" s="161"/>
    </row>
    <row r="21" spans="1:12" x14ac:dyDescent="0.25">
      <c r="A21" s="34" t="s">
        <v>4</v>
      </c>
      <c r="B21" s="154">
        <f>B7-B19</f>
        <v>470312</v>
      </c>
      <c r="C21" s="154">
        <f t="shared" ref="C21:G21" si="16">C7-C19</f>
        <v>1305734</v>
      </c>
      <c r="D21" s="154">
        <f t="shared" si="16"/>
        <v>1297305</v>
      </c>
      <c r="E21" s="154">
        <f t="shared" si="16"/>
        <v>-357874</v>
      </c>
      <c r="F21" s="154">
        <f t="shared" si="16"/>
        <v>1555559</v>
      </c>
      <c r="G21" s="154">
        <f t="shared" si="16"/>
        <v>1564916</v>
      </c>
      <c r="H21" s="161"/>
      <c r="I21" s="161"/>
      <c r="J21" s="161"/>
      <c r="K21" s="161"/>
      <c r="L21" s="161"/>
    </row>
    <row r="22" spans="1:12" x14ac:dyDescent="0.25">
      <c r="A22" s="151" t="s">
        <v>6</v>
      </c>
      <c r="B22" s="155">
        <f>B21/B4</f>
        <v>8.0343958349989378E-2</v>
      </c>
      <c r="C22" s="155">
        <f t="shared" ref="C22:G22" si="17">C21/C4</f>
        <v>9.0798038835681938E-2</v>
      </c>
      <c r="D22" s="155">
        <f t="shared" si="17"/>
        <v>8.2619714377494408E-2</v>
      </c>
      <c r="E22" s="155">
        <f t="shared" si="17"/>
        <v>-4.3610468198907917E-2</v>
      </c>
      <c r="F22" s="155">
        <f t="shared" si="17"/>
        <v>8.7096061492470331E-2</v>
      </c>
      <c r="G22" s="155">
        <f t="shared" si="17"/>
        <v>6.1600541987903837E-2</v>
      </c>
      <c r="H22" s="180">
        <f>AVERAGE(B22:G22)</f>
        <v>5.9807974474105331E-2</v>
      </c>
    </row>
    <row r="23" spans="1:12" x14ac:dyDescent="0.25">
      <c r="A23" s="151"/>
      <c r="B23" s="153"/>
      <c r="C23" s="153"/>
      <c r="D23" s="153"/>
      <c r="E23" s="153"/>
      <c r="F23" s="153"/>
      <c r="G23" s="153"/>
    </row>
    <row r="24" spans="1:12" x14ac:dyDescent="0.25">
      <c r="A24" s="30" t="s">
        <v>85</v>
      </c>
      <c r="B24" s="153">
        <v>100779</v>
      </c>
      <c r="C24" s="153">
        <f>258404+23276</f>
        <v>281680</v>
      </c>
      <c r="D24" s="153">
        <f>537027+51823</f>
        <v>588850</v>
      </c>
      <c r="E24" s="153">
        <f>409424+82379</f>
        <v>491803</v>
      </c>
      <c r="F24" s="153">
        <v>357717</v>
      </c>
      <c r="G24" s="153">
        <v>390478</v>
      </c>
    </row>
    <row r="25" spans="1:12" x14ac:dyDescent="0.25">
      <c r="A25" s="30"/>
      <c r="B25" s="153"/>
      <c r="C25" s="153"/>
      <c r="D25" s="153"/>
      <c r="E25" s="153"/>
      <c r="F25" s="153"/>
      <c r="G25" s="153"/>
    </row>
    <row r="26" spans="1:12" x14ac:dyDescent="0.25">
      <c r="A26" s="34" t="s">
        <v>5</v>
      </c>
      <c r="B26" s="154">
        <f>B21-B24</f>
        <v>369533</v>
      </c>
      <c r="C26" s="154">
        <f t="shared" ref="C26:G26" si="18">C21-C24</f>
        <v>1024054</v>
      </c>
      <c r="D26" s="154">
        <f t="shared" si="18"/>
        <v>708455</v>
      </c>
      <c r="E26" s="154">
        <f t="shared" si="18"/>
        <v>-849677</v>
      </c>
      <c r="F26" s="154">
        <f t="shared" si="18"/>
        <v>1197842</v>
      </c>
      <c r="G26" s="154">
        <f t="shared" si="18"/>
        <v>1174438</v>
      </c>
      <c r="H26" s="169">
        <f t="shared" ref="H26" si="19">(C26-B26)/B26</f>
        <v>1.7712112314732378</v>
      </c>
      <c r="I26" s="170">
        <f t="shared" ref="I26" si="20">(D26-C26)/C26</f>
        <v>-0.30818589644686706</v>
      </c>
      <c r="J26" s="170">
        <f t="shared" ref="J26" si="21">(E26-D26)/D26</f>
        <v>-2.1993379960618529</v>
      </c>
      <c r="K26" s="170">
        <f>(F26-E26)/-E26</f>
        <v>2.409761591757809</v>
      </c>
      <c r="L26" s="171">
        <f t="shared" ref="L26" si="22">(G26-F26)/F26</f>
        <v>-1.9538470015244079E-2</v>
      </c>
    </row>
    <row r="27" spans="1:12" x14ac:dyDescent="0.25">
      <c r="A27" s="151" t="s">
        <v>8</v>
      </c>
      <c r="B27" s="155">
        <f>B26/B4</f>
        <v>6.3127761913254657E-2</v>
      </c>
      <c r="C27" s="155">
        <f t="shared" ref="C27:G27" si="23">C26/C4</f>
        <v>7.1210594854568723E-2</v>
      </c>
      <c r="D27" s="155">
        <f t="shared" si="23"/>
        <v>4.5118418374482334E-2</v>
      </c>
      <c r="E27" s="155">
        <f t="shared" si="23"/>
        <v>-0.10354150284134495</v>
      </c>
      <c r="F27" s="155">
        <f t="shared" si="23"/>
        <v>6.7067414665894151E-2</v>
      </c>
      <c r="G27" s="155">
        <f t="shared" si="23"/>
        <v>4.6229968465521347E-2</v>
      </c>
      <c r="H27" s="180">
        <f>AVERAGE(B27:G27)</f>
        <v>3.1535442572062707E-2</v>
      </c>
    </row>
    <row r="28" spans="1:12" x14ac:dyDescent="0.25">
      <c r="A28" s="33"/>
      <c r="B28" s="153"/>
      <c r="C28" s="153"/>
      <c r="D28" s="153"/>
      <c r="E28" s="153"/>
      <c r="F28" s="153"/>
      <c r="G28" s="153"/>
    </row>
    <row r="29" spans="1:12" x14ac:dyDescent="0.25">
      <c r="A29" s="34" t="s">
        <v>13</v>
      </c>
      <c r="B29" s="154">
        <v>173704</v>
      </c>
      <c r="C29" s="154">
        <v>308969</v>
      </c>
      <c r="D29" s="154">
        <v>68619</v>
      </c>
      <c r="E29" s="154">
        <v>-912831</v>
      </c>
      <c r="F29" s="154">
        <v>367012</v>
      </c>
      <c r="G29" s="154">
        <v>58595</v>
      </c>
      <c r="H29" s="169">
        <f t="shared" ref="H29" si="24">(C29-B29)/B29</f>
        <v>0.7787097591304748</v>
      </c>
      <c r="I29" s="170">
        <f t="shared" ref="I29" si="25">(D29-C29)/C29</f>
        <v>-0.77790975793688044</v>
      </c>
      <c r="J29" s="170">
        <f t="shared" ref="J29" si="26">(E29-D29)/D29</f>
        <v>-14.302889870152582</v>
      </c>
      <c r="K29" s="170">
        <f>(F29-E29)/-E29</f>
        <v>1.4020590887031663</v>
      </c>
      <c r="L29" s="171">
        <f t="shared" ref="L29" si="27">(G29-F29)/F29</f>
        <v>-0.84034581975521239</v>
      </c>
    </row>
    <row r="30" spans="1:12" x14ac:dyDescent="0.25">
      <c r="A30" s="151" t="s">
        <v>14</v>
      </c>
      <c r="B30" s="156">
        <f>B29/B4</f>
        <v>2.9674060923868737E-2</v>
      </c>
      <c r="C30" s="156">
        <f t="shared" ref="C30:G30" si="28">C29/C4</f>
        <v>2.1485064539195436E-2</v>
      </c>
      <c r="D30" s="156">
        <f t="shared" si="28"/>
        <v>4.370045733940198E-3</v>
      </c>
      <c r="E30" s="156">
        <f t="shared" si="28"/>
        <v>-0.11123743914471941</v>
      </c>
      <c r="F30" s="156">
        <f t="shared" si="28"/>
        <v>2.0549075747351608E-2</v>
      </c>
      <c r="G30" s="156">
        <f t="shared" si="28"/>
        <v>2.306503197475919E-3</v>
      </c>
      <c r="H30" s="254">
        <f>AVERAGE(B30:G30)</f>
        <v>-5.4754481671479205E-3</v>
      </c>
    </row>
    <row r="31" spans="1:12" x14ac:dyDescent="0.25">
      <c r="F31" s="179"/>
      <c r="G31" s="179"/>
    </row>
  </sheetData>
  <phoneticPr fontId="12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161D4-65C6-45EF-85D8-45A5B4FEE5D0}">
  <dimension ref="B2:AE54"/>
  <sheetViews>
    <sheetView showGridLines="0" topLeftCell="H37" workbookViewId="0">
      <selection activeCell="J2" sqref="J2:L6"/>
    </sheetView>
  </sheetViews>
  <sheetFormatPr baseColWidth="10" defaultRowHeight="15" x14ac:dyDescent="0.25"/>
  <cols>
    <col min="3" max="3" width="33.28515625" bestFit="1" customWidth="1"/>
    <col min="4" max="4" width="13" bestFit="1" customWidth="1"/>
    <col min="7" max="7" width="16.42578125" bestFit="1" customWidth="1"/>
    <col min="8" max="8" width="7.28515625" bestFit="1" customWidth="1"/>
    <col min="9" max="9" width="7.28515625" customWidth="1"/>
    <col min="10" max="10" width="16.28515625" bestFit="1" customWidth="1"/>
    <col min="11" max="23" width="9.42578125" bestFit="1" customWidth="1"/>
    <col min="24" max="30" width="8.42578125" bestFit="1" customWidth="1"/>
    <col min="31" max="31" width="7" bestFit="1" customWidth="1"/>
    <col min="32" max="32" width="16.42578125" bestFit="1" customWidth="1"/>
    <col min="36" max="36" width="16.42578125" bestFit="1" customWidth="1"/>
    <col min="40" max="40" width="16.42578125" bestFit="1" customWidth="1"/>
    <col min="44" max="44" width="16.42578125" bestFit="1" customWidth="1"/>
    <col min="48" max="48" width="16.42578125" bestFit="1" customWidth="1"/>
  </cols>
  <sheetData>
    <row r="2" spans="2:31" x14ac:dyDescent="0.25">
      <c r="K2" s="204">
        <v>45017</v>
      </c>
      <c r="L2" s="204">
        <v>45047</v>
      </c>
      <c r="M2" s="204">
        <v>45078</v>
      </c>
      <c r="N2" s="204">
        <v>45108</v>
      </c>
      <c r="O2" s="204">
        <v>45139</v>
      </c>
      <c r="P2" s="204">
        <v>45170</v>
      </c>
      <c r="Q2" s="204">
        <v>45200</v>
      </c>
      <c r="R2" s="204">
        <v>45231</v>
      </c>
      <c r="S2" s="204">
        <v>45261</v>
      </c>
      <c r="T2" s="204">
        <v>45292</v>
      </c>
      <c r="U2" s="204">
        <v>45323</v>
      </c>
      <c r="V2" s="204">
        <v>45352</v>
      </c>
      <c r="W2" s="204">
        <v>45383</v>
      </c>
      <c r="X2" s="204">
        <v>45413</v>
      </c>
      <c r="Y2" s="204">
        <v>45444</v>
      </c>
      <c r="Z2" s="204">
        <v>45474</v>
      </c>
      <c r="AA2" s="204">
        <v>45505</v>
      </c>
      <c r="AB2" s="204">
        <v>45536</v>
      </c>
      <c r="AC2" s="204">
        <v>45566</v>
      </c>
      <c r="AD2" s="204">
        <v>45597</v>
      </c>
      <c r="AE2" s="204">
        <v>45627</v>
      </c>
    </row>
    <row r="3" spans="2:31" x14ac:dyDescent="0.25">
      <c r="C3" s="195" t="s">
        <v>95</v>
      </c>
      <c r="D3" s="196" t="s">
        <v>96</v>
      </c>
      <c r="E3" s="197" t="s">
        <v>97</v>
      </c>
      <c r="F3" s="197" t="s">
        <v>99</v>
      </c>
      <c r="G3" s="197" t="s">
        <v>98</v>
      </c>
      <c r="H3" s="206" t="s">
        <v>100</v>
      </c>
      <c r="I3" s="221"/>
      <c r="J3" s="209" t="s">
        <v>101</v>
      </c>
      <c r="K3" s="208">
        <v>1</v>
      </c>
      <c r="L3" s="208">
        <v>2</v>
      </c>
      <c r="M3">
        <v>3</v>
      </c>
      <c r="N3" s="208">
        <v>4</v>
      </c>
      <c r="O3">
        <v>5</v>
      </c>
      <c r="P3" s="208">
        <v>6</v>
      </c>
      <c r="Q3">
        <v>7</v>
      </c>
      <c r="R3" s="208">
        <v>8</v>
      </c>
      <c r="S3">
        <v>9</v>
      </c>
      <c r="T3" s="208">
        <v>10</v>
      </c>
      <c r="U3">
        <v>11</v>
      </c>
      <c r="V3" s="208">
        <v>12</v>
      </c>
      <c r="W3">
        <v>13</v>
      </c>
      <c r="X3" s="208">
        <v>14</v>
      </c>
      <c r="Y3">
        <v>15</v>
      </c>
      <c r="Z3" s="208">
        <v>16</v>
      </c>
      <c r="AA3">
        <v>17</v>
      </c>
      <c r="AB3" s="208">
        <v>18</v>
      </c>
      <c r="AC3">
        <v>19</v>
      </c>
      <c r="AD3" s="208">
        <v>20</v>
      </c>
      <c r="AE3">
        <v>21</v>
      </c>
    </row>
    <row r="4" spans="2:31" x14ac:dyDescent="0.25">
      <c r="B4">
        <v>1</v>
      </c>
      <c r="C4" s="200" t="s">
        <v>94</v>
      </c>
      <c r="D4" s="201">
        <f>-20184.836</f>
        <v>-20184.835999999999</v>
      </c>
      <c r="E4" s="202">
        <v>3.6999999999999998E-2</v>
      </c>
      <c r="F4" s="202">
        <f>(Supuestos!$M$16+Leasing!E4)/12</f>
        <v>1.3083333333333334E-2</v>
      </c>
      <c r="G4" s="203">
        <v>18</v>
      </c>
      <c r="H4" s="207">
        <f>PMT(F4,G4,D4)</f>
        <v>1265.8864118625938</v>
      </c>
      <c r="I4" s="220"/>
      <c r="J4" s="217" t="s">
        <v>59</v>
      </c>
      <c r="K4" s="210">
        <f>IPMT($F$4,K3,$G$4,$D$4)</f>
        <v>264.08493766666669</v>
      </c>
      <c r="L4" s="210">
        <f>IPMT($F$4,L3,$G$4,$D$4)</f>
        <v>250.97803504593668</v>
      </c>
      <c r="M4" s="210">
        <f t="shared" ref="M4:AB4" si="0">IPMT($F$4,M3,$G$4,$D$4)</f>
        <v>237.69965044925203</v>
      </c>
      <c r="N4" s="210">
        <f t="shared" si="0"/>
        <v>224.24754032076083</v>
      </c>
      <c r="O4" s="210">
        <f t="shared" si="0"/>
        <v>210.61943175142184</v>
      </c>
      <c r="P4" s="210">
        <f t="shared" si="0"/>
        <v>196.81302209496735</v>
      </c>
      <c r="Q4" s="210">
        <f t="shared" si="0"/>
        <v>182.8259785788409</v>
      </c>
      <c r="R4" s="210">
        <f t="shared" si="0"/>
        <v>168.65593791004514</v>
      </c>
      <c r="S4" s="210">
        <f t="shared" si="0"/>
        <v>154.30050587583261</v>
      </c>
      <c r="T4" s="210">
        <f t="shared" si="0"/>
        <v>139.75725693917249</v>
      </c>
      <c r="U4" s="210">
        <f t="shared" si="0"/>
        <v>125.02373382892442</v>
      </c>
      <c r="V4" s="210">
        <f t="shared" si="0"/>
        <v>110.09744712465059</v>
      </c>
      <c r="W4" s="210">
        <f t="shared" si="0"/>
        <v>94.97587483599581</v>
      </c>
      <c r="X4" s="210">
        <f t="shared" si="0"/>
        <v>79.656461976564501</v>
      </c>
      <c r="Y4" s="210">
        <f t="shared" si="0"/>
        <v>64.136620132222248</v>
      </c>
      <c r="Z4" s="210">
        <f t="shared" si="0"/>
        <v>48.413727023749907</v>
      </c>
      <c r="AA4" s="210">
        <f t="shared" si="0"/>
        <v>32.485126063775027</v>
      </c>
      <c r="AB4" s="210">
        <f t="shared" si="0"/>
        <v>16.34812590790715</v>
      </c>
      <c r="AC4" s="210"/>
      <c r="AD4" s="211"/>
      <c r="AE4" s="212"/>
    </row>
    <row r="5" spans="2:31" x14ac:dyDescent="0.25">
      <c r="B5">
        <v>2</v>
      </c>
      <c r="C5" s="200" t="s">
        <v>94</v>
      </c>
      <c r="D5" s="201">
        <v>-12110.906000000001</v>
      </c>
      <c r="E5" s="202">
        <v>3.6999999999999998E-2</v>
      </c>
      <c r="F5" s="202">
        <f>(Supuestos!$M$16+Leasing!E5)/12</f>
        <v>1.3083333333333334E-2</v>
      </c>
      <c r="G5" s="203">
        <v>18</v>
      </c>
      <c r="H5" s="207">
        <f>PMT(F5,G5,D5)</f>
        <v>759.53212306234036</v>
      </c>
      <c r="I5" s="220"/>
      <c r="J5" s="218" t="s">
        <v>60</v>
      </c>
      <c r="K5" s="213">
        <f>$H$4-K4</f>
        <v>1001.8014741959271</v>
      </c>
      <c r="L5" s="213">
        <f>$H$4-L4</f>
        <v>1014.9083768166572</v>
      </c>
      <c r="M5" s="213">
        <f t="shared" ref="M5:AB5" si="1">$H$4-M4</f>
        <v>1028.1867614133419</v>
      </c>
      <c r="N5" s="213">
        <f t="shared" si="1"/>
        <v>1041.6388715418329</v>
      </c>
      <c r="O5" s="213">
        <f t="shared" si="1"/>
        <v>1055.266980111172</v>
      </c>
      <c r="P5" s="213">
        <f t="shared" si="1"/>
        <v>1069.0733897676264</v>
      </c>
      <c r="Q5" s="213">
        <f t="shared" si="1"/>
        <v>1083.0604332837529</v>
      </c>
      <c r="R5" s="213">
        <f t="shared" si="1"/>
        <v>1097.2304739525487</v>
      </c>
      <c r="S5" s="213">
        <f t="shared" si="1"/>
        <v>1111.5859059867612</v>
      </c>
      <c r="T5" s="213">
        <f t="shared" si="1"/>
        <v>1126.1291549234213</v>
      </c>
      <c r="U5" s="213">
        <f t="shared" si="1"/>
        <v>1140.8626780336695</v>
      </c>
      <c r="V5" s="213">
        <f t="shared" si="1"/>
        <v>1155.7889647379432</v>
      </c>
      <c r="W5" s="213">
        <f t="shared" si="1"/>
        <v>1170.9105370265979</v>
      </c>
      <c r="X5" s="213">
        <f t="shared" si="1"/>
        <v>1186.2299498860293</v>
      </c>
      <c r="Y5" s="213">
        <f t="shared" si="1"/>
        <v>1201.7497917303715</v>
      </c>
      <c r="Z5" s="213">
        <f t="shared" si="1"/>
        <v>1217.4726848388439</v>
      </c>
      <c r="AA5" s="213">
        <f t="shared" si="1"/>
        <v>1233.4012857988189</v>
      </c>
      <c r="AB5" s="213">
        <f t="shared" si="1"/>
        <v>1249.5382859546867</v>
      </c>
      <c r="AC5" s="213"/>
      <c r="AE5" s="119"/>
    </row>
    <row r="6" spans="2:31" x14ac:dyDescent="0.25">
      <c r="B6">
        <v>3</v>
      </c>
      <c r="C6" s="200" t="s">
        <v>94</v>
      </c>
      <c r="D6" s="201">
        <v>-20184.835999999999</v>
      </c>
      <c r="E6" s="202">
        <v>3.6999999999999998E-2</v>
      </c>
      <c r="F6" s="202">
        <f>(Supuestos!$M$16+Leasing!E6)/12</f>
        <v>1.3083333333333334E-2</v>
      </c>
      <c r="G6" s="203">
        <v>18</v>
      </c>
      <c r="H6" s="207">
        <f t="shared" ref="H6:H15" si="2">PMT(F6,G6,D6)</f>
        <v>1265.8864118625938</v>
      </c>
      <c r="I6" s="220"/>
      <c r="J6" s="219" t="s">
        <v>111</v>
      </c>
      <c r="K6" s="214">
        <f>D4+K5</f>
        <v>-19183.034525804072</v>
      </c>
      <c r="L6" s="214">
        <f>K6+L5</f>
        <v>-18168.126148987416</v>
      </c>
      <c r="M6" s="214">
        <f t="shared" ref="M6:AB6" si="3">L6+M5</f>
        <v>-17139.939387574075</v>
      </c>
      <c r="N6" s="214">
        <f t="shared" si="3"/>
        <v>-16098.300516032243</v>
      </c>
      <c r="O6" s="214">
        <f t="shared" si="3"/>
        <v>-15043.033535921071</v>
      </c>
      <c r="P6" s="214">
        <f t="shared" si="3"/>
        <v>-13973.960146153444</v>
      </c>
      <c r="Q6" s="214">
        <f t="shared" si="3"/>
        <v>-12890.89971286969</v>
      </c>
      <c r="R6" s="214">
        <f t="shared" si="3"/>
        <v>-11793.669238917142</v>
      </c>
      <c r="S6" s="214">
        <f t="shared" si="3"/>
        <v>-10682.08333293038</v>
      </c>
      <c r="T6" s="214">
        <f t="shared" si="3"/>
        <v>-9555.9541780069594</v>
      </c>
      <c r="U6" s="214">
        <f t="shared" si="3"/>
        <v>-8415.0914999732904</v>
      </c>
      <c r="V6" s="214">
        <f t="shared" si="3"/>
        <v>-7259.302535235347</v>
      </c>
      <c r="W6" s="214">
        <f t="shared" si="3"/>
        <v>-6088.3919982087491</v>
      </c>
      <c r="X6" s="214">
        <f t="shared" si="3"/>
        <v>-4902.1620483227198</v>
      </c>
      <c r="Y6" s="214">
        <f t="shared" si="3"/>
        <v>-3700.4122565923481</v>
      </c>
      <c r="Z6" s="214">
        <f t="shared" si="3"/>
        <v>-2482.9395717535044</v>
      </c>
      <c r="AA6" s="214">
        <f t="shared" si="3"/>
        <v>-1249.5382859546855</v>
      </c>
      <c r="AB6" s="214">
        <f t="shared" si="3"/>
        <v>0</v>
      </c>
      <c r="AC6" s="214"/>
      <c r="AD6" s="215"/>
      <c r="AE6" s="216"/>
    </row>
    <row r="7" spans="2:31" x14ac:dyDescent="0.25">
      <c r="B7">
        <v>4</v>
      </c>
      <c r="C7" s="200" t="s">
        <v>94</v>
      </c>
      <c r="D7" s="201">
        <v>-5101.9319999999998</v>
      </c>
      <c r="E7" s="202">
        <v>3.6999999999999998E-2</v>
      </c>
      <c r="F7" s="202">
        <f>(Supuestos!$M$16+Leasing!E7)/12</f>
        <v>1.3083333333333334E-2</v>
      </c>
      <c r="G7" s="203">
        <v>2</v>
      </c>
      <c r="H7" s="207">
        <f t="shared" si="2"/>
        <v>2601.1371627887979</v>
      </c>
      <c r="I7" s="220"/>
      <c r="J7" s="209" t="s">
        <v>102</v>
      </c>
    </row>
    <row r="8" spans="2:31" x14ac:dyDescent="0.25">
      <c r="B8">
        <v>5</v>
      </c>
      <c r="C8" s="200" t="s">
        <v>94</v>
      </c>
      <c r="D8" s="201">
        <v>-2980.5659999999998</v>
      </c>
      <c r="E8" s="202">
        <v>3.6999999999999998E-2</v>
      </c>
      <c r="F8" s="202">
        <f>(Supuestos!$M$16+Leasing!E8)/12</f>
        <v>1.3083333333333334E-2</v>
      </c>
      <c r="G8" s="203">
        <v>19</v>
      </c>
      <c r="H8" s="207">
        <f t="shared" si="2"/>
        <v>178.19549855502672</v>
      </c>
      <c r="I8" s="220"/>
      <c r="J8" s="217" t="s">
        <v>59</v>
      </c>
      <c r="K8" s="210">
        <f>IPMT($F$5,K3,$G$5,$D$5)</f>
        <v>158.45102016666669</v>
      </c>
      <c r="L8" s="210">
        <f>IPMT($F$5,L3,$G$5,$D$5)</f>
        <v>150.58687573711498</v>
      </c>
      <c r="M8" s="210">
        <f>IPMT($F$5,M3,$G$5,$D$5)</f>
        <v>142.61984208460993</v>
      </c>
      <c r="N8" s="210">
        <f t="shared" ref="N8:AB8" si="4">IPMT($F$5,N3,$G$5,$D$5)</f>
        <v>134.5485730751513</v>
      </c>
      <c r="O8" s="210">
        <f t="shared" si="4"/>
        <v>126.37170496281888</v>
      </c>
      <c r="P8" s="210">
        <f t="shared" si="4"/>
        <v>118.08785615935017</v>
      </c>
      <c r="Q8" s="210">
        <f t="shared" si="4"/>
        <v>109.69562700070269</v>
      </c>
      <c r="R8" s="210">
        <f t="shared" si="4"/>
        <v>101.19359951056296</v>
      </c>
      <c r="S8" s="210">
        <f t="shared" si="4"/>
        <v>92.580337160760521</v>
      </c>
      <c r="T8" s="210">
        <f t="shared" si="4"/>
        <v>83.854384628548175</v>
      </c>
      <c r="U8" s="210">
        <f t="shared" si="4"/>
        <v>75.014267550706066</v>
      </c>
      <c r="V8" s="210">
        <f t="shared" si="4"/>
        <v>66.058492274428858</v>
      </c>
      <c r="W8" s="210">
        <f t="shared" si="4"/>
        <v>56.985545604953678</v>
      </c>
      <c r="X8" s="210">
        <f t="shared" si="4"/>
        <v>47.793894549886204</v>
      </c>
      <c r="Y8" s="210">
        <f t="shared" si="4"/>
        <v>38.481986060181583</v>
      </c>
      <c r="Z8" s="210">
        <f t="shared" si="4"/>
        <v>29.048246767736675</v>
      </c>
      <c r="AA8" s="210">
        <f t="shared" si="4"/>
        <v>19.491082719548945</v>
      </c>
      <c r="AB8" s="210">
        <f t="shared" si="4"/>
        <v>9.8088791083974218</v>
      </c>
      <c r="AC8" s="210"/>
      <c r="AD8" s="210"/>
      <c r="AE8" s="212"/>
    </row>
    <row r="9" spans="2:31" x14ac:dyDescent="0.25">
      <c r="B9">
        <v>6</v>
      </c>
      <c r="C9" s="200" t="s">
        <v>94</v>
      </c>
      <c r="D9" s="201">
        <v>-20223.5</v>
      </c>
      <c r="E9" s="202">
        <v>3.6999999999999998E-2</v>
      </c>
      <c r="F9" s="202">
        <f>(Supuestos!$M$16+Leasing!E9)/12</f>
        <v>1.3083333333333334E-2</v>
      </c>
      <c r="G9" s="203">
        <v>19</v>
      </c>
      <c r="H9" s="207">
        <f t="shared" si="2"/>
        <v>1209.0779620473372</v>
      </c>
      <c r="I9" s="220"/>
      <c r="J9" s="218" t="s">
        <v>60</v>
      </c>
      <c r="K9" s="213">
        <f>$H$5-K8</f>
        <v>601.08110289567367</v>
      </c>
      <c r="L9" s="213">
        <f>$H$5-L8</f>
        <v>608.94524732522541</v>
      </c>
      <c r="M9" s="213">
        <f>$H$5-M8</f>
        <v>616.91228097773046</v>
      </c>
      <c r="N9" s="213">
        <f t="shared" ref="N9:AB9" si="5">$H$5-N8</f>
        <v>624.98354998718901</v>
      </c>
      <c r="O9" s="213">
        <f t="shared" si="5"/>
        <v>633.16041809952151</v>
      </c>
      <c r="P9" s="213">
        <f t="shared" si="5"/>
        <v>641.44426690299019</v>
      </c>
      <c r="Q9" s="213">
        <f t="shared" si="5"/>
        <v>649.83649606163772</v>
      </c>
      <c r="R9" s="213">
        <f t="shared" si="5"/>
        <v>658.33852355177737</v>
      </c>
      <c r="S9" s="213">
        <f t="shared" si="5"/>
        <v>666.9517859015798</v>
      </c>
      <c r="T9" s="213">
        <f t="shared" si="5"/>
        <v>675.67773843379223</v>
      </c>
      <c r="U9" s="213">
        <f t="shared" si="5"/>
        <v>684.51785551163425</v>
      </c>
      <c r="V9" s="213">
        <f t="shared" si="5"/>
        <v>693.47363078791147</v>
      </c>
      <c r="W9" s="213">
        <f t="shared" si="5"/>
        <v>702.54657745738666</v>
      </c>
      <c r="X9" s="213">
        <f t="shared" si="5"/>
        <v>711.73822851245416</v>
      </c>
      <c r="Y9" s="213">
        <f t="shared" si="5"/>
        <v>721.05013700215875</v>
      </c>
      <c r="Z9" s="213">
        <f t="shared" si="5"/>
        <v>730.48387629460365</v>
      </c>
      <c r="AA9" s="213">
        <f t="shared" si="5"/>
        <v>740.04104034279146</v>
      </c>
      <c r="AB9" s="213">
        <f t="shared" si="5"/>
        <v>749.72324395394298</v>
      </c>
      <c r="AC9" s="213"/>
      <c r="AD9" s="213"/>
      <c r="AE9" s="119"/>
    </row>
    <row r="10" spans="2:31" x14ac:dyDescent="0.25">
      <c r="B10">
        <v>7</v>
      </c>
      <c r="C10" s="200" t="s">
        <v>94</v>
      </c>
      <c r="D10" s="201">
        <v>-9462.0419999999995</v>
      </c>
      <c r="E10" s="202">
        <v>3.6999999999999998E-2</v>
      </c>
      <c r="F10" s="202">
        <f>(Supuestos!$M$16+Leasing!E10)/12</f>
        <v>1.3083333333333334E-2</v>
      </c>
      <c r="G10" s="203">
        <v>3</v>
      </c>
      <c r="H10" s="207">
        <f t="shared" si="2"/>
        <v>3236.9016114175856</v>
      </c>
      <c r="I10" s="220"/>
      <c r="J10" s="219" t="s">
        <v>111</v>
      </c>
      <c r="K10" s="214">
        <f>D5+K9</f>
        <v>-11509.824897104327</v>
      </c>
      <c r="L10" s="214">
        <f>K10+L9</f>
        <v>-10900.879649779101</v>
      </c>
      <c r="M10" s="214">
        <f>L10+M9</f>
        <v>-10283.96736880137</v>
      </c>
      <c r="N10" s="214">
        <f t="shared" ref="N10:AB10" si="6">M10+N9</f>
        <v>-9658.9838188141803</v>
      </c>
      <c r="O10" s="214">
        <f t="shared" si="6"/>
        <v>-9025.8234007146584</v>
      </c>
      <c r="P10" s="214">
        <f t="shared" si="6"/>
        <v>-8384.379133811668</v>
      </c>
      <c r="Q10" s="214">
        <f t="shared" si="6"/>
        <v>-7734.5426377500298</v>
      </c>
      <c r="R10" s="214">
        <f t="shared" si="6"/>
        <v>-7076.2041141982527</v>
      </c>
      <c r="S10" s="214">
        <f t="shared" si="6"/>
        <v>-6409.2523282966731</v>
      </c>
      <c r="T10" s="214">
        <f t="shared" si="6"/>
        <v>-5733.5745898628811</v>
      </c>
      <c r="U10" s="214">
        <f t="shared" si="6"/>
        <v>-5049.0567343512466</v>
      </c>
      <c r="V10" s="214">
        <f t="shared" si="6"/>
        <v>-4355.5831035633355</v>
      </c>
      <c r="W10" s="214">
        <f t="shared" si="6"/>
        <v>-3653.0365261059487</v>
      </c>
      <c r="X10" s="214">
        <f t="shared" si="6"/>
        <v>-2941.2982975934947</v>
      </c>
      <c r="Y10" s="214">
        <f t="shared" si="6"/>
        <v>-2220.2481605913358</v>
      </c>
      <c r="Z10" s="214">
        <f t="shared" si="6"/>
        <v>-1489.7642842967321</v>
      </c>
      <c r="AA10" s="214">
        <f t="shared" si="6"/>
        <v>-749.7232439539406</v>
      </c>
      <c r="AB10" s="214">
        <f t="shared" si="6"/>
        <v>2.3874235921539366E-12</v>
      </c>
      <c r="AC10" s="214"/>
      <c r="AD10" s="214"/>
      <c r="AE10" s="216"/>
    </row>
    <row r="11" spans="2:31" x14ac:dyDescent="0.25">
      <c r="B11">
        <v>8</v>
      </c>
      <c r="C11" s="200" t="s">
        <v>94</v>
      </c>
      <c r="D11" s="201">
        <v>-1511.8050000000001</v>
      </c>
      <c r="E11" s="202">
        <v>3.6999999999999998E-2</v>
      </c>
      <c r="F11" s="202">
        <f>(Supuestos!$M$16+Leasing!E11)/12</f>
        <v>1.3083333333333334E-2</v>
      </c>
      <c r="G11" s="203">
        <v>9</v>
      </c>
      <c r="H11" s="207">
        <f t="shared" si="2"/>
        <v>179.15731859029876</v>
      </c>
      <c r="I11" s="220"/>
      <c r="J11" s="209" t="s">
        <v>103</v>
      </c>
    </row>
    <row r="12" spans="2:31" x14ac:dyDescent="0.25">
      <c r="B12">
        <v>9</v>
      </c>
      <c r="C12" s="200" t="s">
        <v>94</v>
      </c>
      <c r="D12" s="201">
        <v>-13689.773999999999</v>
      </c>
      <c r="E12" s="202">
        <v>3.6999999999999998E-2</v>
      </c>
      <c r="F12" s="202">
        <f>(Supuestos!$M$16+Leasing!E12)/12</f>
        <v>1.3083333333333334E-2</v>
      </c>
      <c r="G12" s="203">
        <v>20</v>
      </c>
      <c r="H12" s="207">
        <f t="shared" si="2"/>
        <v>782.38648961443266</v>
      </c>
      <c r="I12" s="220"/>
      <c r="J12" s="217" t="s">
        <v>59</v>
      </c>
      <c r="K12" s="210">
        <f>IPMT($F$6,K3,$G$6,$D$6)</f>
        <v>264.08493766666669</v>
      </c>
      <c r="L12" s="210">
        <f>IPMT($F$6,L3,$G$6,$D$6)</f>
        <v>250.97803504593668</v>
      </c>
      <c r="M12" s="210">
        <f t="shared" ref="M12:AB12" si="7">IPMT($F$6,M3,$G$6,$D$6)</f>
        <v>237.69965044925203</v>
      </c>
      <c r="N12" s="210">
        <f t="shared" si="7"/>
        <v>224.24754032076083</v>
      </c>
      <c r="O12" s="210">
        <f t="shared" si="7"/>
        <v>210.61943175142184</v>
      </c>
      <c r="P12" s="210">
        <f t="shared" si="7"/>
        <v>196.81302209496735</v>
      </c>
      <c r="Q12" s="210">
        <f t="shared" si="7"/>
        <v>182.8259785788409</v>
      </c>
      <c r="R12" s="210">
        <f t="shared" si="7"/>
        <v>168.65593791004514</v>
      </c>
      <c r="S12" s="210">
        <f t="shared" si="7"/>
        <v>154.30050587583261</v>
      </c>
      <c r="T12" s="210">
        <f t="shared" si="7"/>
        <v>139.75725693917249</v>
      </c>
      <c r="U12" s="210">
        <f t="shared" si="7"/>
        <v>125.02373382892442</v>
      </c>
      <c r="V12" s="210">
        <f t="shared" si="7"/>
        <v>110.09744712465059</v>
      </c>
      <c r="W12" s="210">
        <f t="shared" si="7"/>
        <v>94.97587483599581</v>
      </c>
      <c r="X12" s="210">
        <f t="shared" si="7"/>
        <v>79.656461976564501</v>
      </c>
      <c r="Y12" s="210">
        <f t="shared" si="7"/>
        <v>64.136620132222248</v>
      </c>
      <c r="Z12" s="210">
        <f t="shared" si="7"/>
        <v>48.413727023749907</v>
      </c>
      <c r="AA12" s="210">
        <f t="shared" si="7"/>
        <v>32.485126063775027</v>
      </c>
      <c r="AB12" s="210">
        <f t="shared" si="7"/>
        <v>16.34812590790715</v>
      </c>
      <c r="AC12" s="210"/>
      <c r="AD12" s="211"/>
      <c r="AE12" s="212"/>
    </row>
    <row r="13" spans="2:31" x14ac:dyDescent="0.25">
      <c r="B13">
        <v>10</v>
      </c>
      <c r="C13" s="200" t="s">
        <v>94</v>
      </c>
      <c r="D13" s="201">
        <v>-24698.483</v>
      </c>
      <c r="E13" s="202">
        <v>3.6999999999999998E-2</v>
      </c>
      <c r="F13" s="202">
        <f>(Supuestos!$M$16+Leasing!E13)/12</f>
        <v>1.3083333333333334E-2</v>
      </c>
      <c r="G13" s="203">
        <v>21</v>
      </c>
      <c r="H13" s="207">
        <f t="shared" si="2"/>
        <v>1352.706018764512</v>
      </c>
      <c r="I13" s="220"/>
      <c r="J13" s="218" t="s">
        <v>60</v>
      </c>
      <c r="K13" s="213">
        <f>$H$6-K12</f>
        <v>1001.8014741959271</v>
      </c>
      <c r="L13" s="213">
        <f>$H$6-L12</f>
        <v>1014.9083768166572</v>
      </c>
      <c r="M13" s="213">
        <f t="shared" ref="M13:AB13" si="8">$H$6-M12</f>
        <v>1028.1867614133419</v>
      </c>
      <c r="N13" s="213">
        <f t="shared" si="8"/>
        <v>1041.6388715418329</v>
      </c>
      <c r="O13" s="213">
        <f t="shared" si="8"/>
        <v>1055.266980111172</v>
      </c>
      <c r="P13" s="213">
        <f t="shared" si="8"/>
        <v>1069.0733897676264</v>
      </c>
      <c r="Q13" s="213">
        <f t="shared" si="8"/>
        <v>1083.0604332837529</v>
      </c>
      <c r="R13" s="213">
        <f t="shared" si="8"/>
        <v>1097.2304739525487</v>
      </c>
      <c r="S13" s="213">
        <f t="shared" si="8"/>
        <v>1111.5859059867612</v>
      </c>
      <c r="T13" s="213">
        <f t="shared" si="8"/>
        <v>1126.1291549234213</v>
      </c>
      <c r="U13" s="213">
        <f t="shared" si="8"/>
        <v>1140.8626780336695</v>
      </c>
      <c r="V13" s="213">
        <f t="shared" si="8"/>
        <v>1155.7889647379432</v>
      </c>
      <c r="W13" s="213">
        <f t="shared" si="8"/>
        <v>1170.9105370265979</v>
      </c>
      <c r="X13" s="213">
        <f t="shared" si="8"/>
        <v>1186.2299498860293</v>
      </c>
      <c r="Y13" s="213">
        <f t="shared" si="8"/>
        <v>1201.7497917303715</v>
      </c>
      <c r="Z13" s="213">
        <f t="shared" si="8"/>
        <v>1217.4726848388439</v>
      </c>
      <c r="AA13" s="213">
        <f t="shared" si="8"/>
        <v>1233.4012857988189</v>
      </c>
      <c r="AB13" s="213">
        <f t="shared" si="8"/>
        <v>1249.5382859546867</v>
      </c>
      <c r="AC13" s="213"/>
      <c r="AE13" s="119"/>
    </row>
    <row r="14" spans="2:31" x14ac:dyDescent="0.25">
      <c r="B14">
        <v>11</v>
      </c>
      <c r="C14" s="200" t="s">
        <v>94</v>
      </c>
      <c r="D14" s="201">
        <v>-2697.3490000000002</v>
      </c>
      <c r="E14" s="202">
        <v>3.6999999999999998E-2</v>
      </c>
      <c r="F14" s="202">
        <f>(Supuestos!$M$16+Leasing!E14)/12</f>
        <v>1.3083333333333334E-2</v>
      </c>
      <c r="G14" s="203">
        <v>9</v>
      </c>
      <c r="H14" s="207">
        <f t="shared" si="2"/>
        <v>319.65089025517432</v>
      </c>
      <c r="I14" s="220"/>
      <c r="J14" s="219" t="s">
        <v>111</v>
      </c>
      <c r="K14" s="214">
        <f>D6+K13</f>
        <v>-19183.034525804072</v>
      </c>
      <c r="L14" s="214">
        <f>K14+L13</f>
        <v>-18168.126148987416</v>
      </c>
      <c r="M14" s="214">
        <f t="shared" ref="M14:AB14" si="9">L14+M13</f>
        <v>-17139.939387574075</v>
      </c>
      <c r="N14" s="214">
        <f t="shared" si="9"/>
        <v>-16098.300516032243</v>
      </c>
      <c r="O14" s="214">
        <f t="shared" si="9"/>
        <v>-15043.033535921071</v>
      </c>
      <c r="P14" s="214">
        <f t="shared" si="9"/>
        <v>-13973.960146153444</v>
      </c>
      <c r="Q14" s="214">
        <f t="shared" si="9"/>
        <v>-12890.89971286969</v>
      </c>
      <c r="R14" s="214">
        <f t="shared" si="9"/>
        <v>-11793.669238917142</v>
      </c>
      <c r="S14" s="214">
        <f t="shared" si="9"/>
        <v>-10682.08333293038</v>
      </c>
      <c r="T14" s="214">
        <f t="shared" si="9"/>
        <v>-9555.9541780069594</v>
      </c>
      <c r="U14" s="214">
        <f t="shared" si="9"/>
        <v>-8415.0914999732904</v>
      </c>
      <c r="V14" s="214">
        <f t="shared" si="9"/>
        <v>-7259.302535235347</v>
      </c>
      <c r="W14" s="214">
        <f t="shared" si="9"/>
        <v>-6088.3919982087491</v>
      </c>
      <c r="X14" s="214">
        <f t="shared" si="9"/>
        <v>-4902.1620483227198</v>
      </c>
      <c r="Y14" s="214">
        <f t="shared" si="9"/>
        <v>-3700.4122565923481</v>
      </c>
      <c r="Z14" s="214">
        <f t="shared" si="9"/>
        <v>-2482.9395717535044</v>
      </c>
      <c r="AA14" s="214">
        <f t="shared" si="9"/>
        <v>-1249.5382859546855</v>
      </c>
      <c r="AB14" s="214">
        <f t="shared" si="9"/>
        <v>0</v>
      </c>
      <c r="AC14" s="214"/>
      <c r="AD14" s="215"/>
      <c r="AE14" s="216"/>
    </row>
    <row r="15" spans="2:31" x14ac:dyDescent="0.25">
      <c r="B15">
        <v>12</v>
      </c>
      <c r="C15" s="200" t="s">
        <v>94</v>
      </c>
      <c r="D15" s="201">
        <v>-15631.504000000001</v>
      </c>
      <c r="E15" s="202">
        <v>3.6999999999999998E-2</v>
      </c>
      <c r="F15" s="202">
        <f>(Supuestos!$M$16+Leasing!E15)/12</f>
        <v>1.3083333333333334E-2</v>
      </c>
      <c r="G15" s="203">
        <v>9</v>
      </c>
      <c r="H15" s="207">
        <f t="shared" si="2"/>
        <v>1852.4203466541846</v>
      </c>
      <c r="I15" s="220"/>
      <c r="J15" s="209" t="s">
        <v>104</v>
      </c>
    </row>
    <row r="16" spans="2:31" x14ac:dyDescent="0.25">
      <c r="C16" s="222"/>
      <c r="D16" s="198"/>
      <c r="E16" s="161"/>
      <c r="F16" s="161"/>
      <c r="G16" s="223"/>
      <c r="H16" s="220"/>
      <c r="I16" s="220"/>
      <c r="J16" s="217" t="s">
        <v>59</v>
      </c>
      <c r="K16" s="210">
        <f>IPMT($F$8,K3,$G$8,$D$8)</f>
        <v>38.995738500000002</v>
      </c>
      <c r="L16" s="210">
        <f>IPMT($F$8,L3,$G$8,$D$8)</f>
        <v>37.174541639280065</v>
      </c>
      <c r="M16" s="210">
        <f t="shared" ref="M16:AC16" si="10">IPMT($F$8,M3,$G$8,$D$8)</f>
        <v>35.329517452965717</v>
      </c>
      <c r="N16" s="210">
        <f t="shared" si="10"/>
        <v>33.46035420021375</v>
      </c>
      <c r="O16" s="210">
        <f t="shared" si="10"/>
        <v>31.566736061571611</v>
      </c>
      <c r="P16" s="210">
        <f t="shared" si="10"/>
        <v>29.648343085615572</v>
      </c>
      <c r="Q16" s="210">
        <f t="shared" si="10"/>
        <v>27.704851134890781</v>
      </c>
      <c r="R16" s="210">
        <f t="shared" si="10"/>
        <v>25.735931831143997</v>
      </c>
      <c r="S16" s="210">
        <f t="shared" si="10"/>
        <v>23.74125249983987</v>
      </c>
      <c r="T16" s="210">
        <f t="shared" si="10"/>
        <v>21.720476113951175</v>
      </c>
      <c r="U16" s="210">
        <f t="shared" si="10"/>
        <v>19.673261237013769</v>
      </c>
      <c r="V16" s="210">
        <f t="shared" si="10"/>
        <v>17.599261965436433</v>
      </c>
      <c r="W16" s="210">
        <f t="shared" si="10"/>
        <v>15.498127870055962</v>
      </c>
      <c r="X16" s="210">
        <f t="shared" si="10"/>
        <v>13.369503936927591</v>
      </c>
      <c r="Y16" s="210">
        <f t="shared" si="10"/>
        <v>11.213030507340795</v>
      </c>
      <c r="Z16" s="210">
        <f t="shared" si="10"/>
        <v>9.0283432170502351</v>
      </c>
      <c r="AA16" s="210">
        <f t="shared" si="10"/>
        <v>6.8150729347117114</v>
      </c>
      <c r="AB16" s="210">
        <f t="shared" si="10"/>
        <v>4.5728456995125901</v>
      </c>
      <c r="AC16" s="210">
        <f t="shared" si="10"/>
        <v>2.3012826579862793</v>
      </c>
      <c r="AD16" s="210"/>
      <c r="AE16" s="224"/>
    </row>
    <row r="17" spans="3:31" x14ac:dyDescent="0.25">
      <c r="C17" s="222"/>
      <c r="D17" s="198"/>
      <c r="E17" s="161"/>
      <c r="F17" s="161"/>
      <c r="G17" s="223"/>
      <c r="H17" s="220"/>
      <c r="I17" s="220"/>
      <c r="J17" s="218" t="s">
        <v>60</v>
      </c>
      <c r="K17" s="213">
        <f>$H$8-K16</f>
        <v>139.19976005502673</v>
      </c>
      <c r="L17" s="213">
        <f>$H$8-L16</f>
        <v>141.02095691574664</v>
      </c>
      <c r="M17" s="213">
        <f t="shared" ref="M17:AC17" si="11">$H$8-M16</f>
        <v>142.865981102061</v>
      </c>
      <c r="N17" s="213">
        <f t="shared" si="11"/>
        <v>144.73514435481297</v>
      </c>
      <c r="O17" s="213">
        <f t="shared" si="11"/>
        <v>146.6287624934551</v>
      </c>
      <c r="P17" s="213">
        <f t="shared" si="11"/>
        <v>148.54715546941114</v>
      </c>
      <c r="Q17" s="213">
        <f t="shared" si="11"/>
        <v>150.49064742013593</v>
      </c>
      <c r="R17" s="213">
        <f t="shared" si="11"/>
        <v>152.45956672388272</v>
      </c>
      <c r="S17" s="213">
        <f t="shared" si="11"/>
        <v>154.45424605518684</v>
      </c>
      <c r="T17" s="213">
        <f t="shared" si="11"/>
        <v>156.47502244107554</v>
      </c>
      <c r="U17" s="213">
        <f t="shared" si="11"/>
        <v>158.52223731801294</v>
      </c>
      <c r="V17" s="213">
        <f t="shared" si="11"/>
        <v>160.59623658959029</v>
      </c>
      <c r="W17" s="213">
        <f t="shared" si="11"/>
        <v>162.69737068497076</v>
      </c>
      <c r="X17" s="213">
        <f t="shared" si="11"/>
        <v>164.82599461809912</v>
      </c>
      <c r="Y17" s="213">
        <f t="shared" si="11"/>
        <v>166.98246804768593</v>
      </c>
      <c r="Z17" s="213">
        <f t="shared" si="11"/>
        <v>169.16715533797648</v>
      </c>
      <c r="AA17" s="213">
        <f t="shared" si="11"/>
        <v>171.38042562031501</v>
      </c>
      <c r="AB17" s="213">
        <f t="shared" si="11"/>
        <v>173.62265285551413</v>
      </c>
      <c r="AC17" s="213">
        <f t="shared" si="11"/>
        <v>175.89421589704043</v>
      </c>
      <c r="AD17" s="213"/>
      <c r="AE17" s="225"/>
    </row>
    <row r="18" spans="3:31" x14ac:dyDescent="0.25">
      <c r="C18" s="222"/>
      <c r="D18" s="198"/>
      <c r="E18" s="161"/>
      <c r="F18" s="161"/>
      <c r="G18" s="223"/>
      <c r="H18" s="220"/>
      <c r="I18" s="220"/>
      <c r="J18" s="219" t="s">
        <v>111</v>
      </c>
      <c r="K18" s="214">
        <f>D8+K17</f>
        <v>-2841.3662399449731</v>
      </c>
      <c r="L18" s="214">
        <f>K18+L17</f>
        <v>-2700.3452830292263</v>
      </c>
      <c r="M18" s="214">
        <f t="shared" ref="M18:AC18" si="12">L18+M17</f>
        <v>-2557.4793019271651</v>
      </c>
      <c r="N18" s="214">
        <f t="shared" si="12"/>
        <v>-2412.7441575723524</v>
      </c>
      <c r="O18" s="214">
        <f t="shared" si="12"/>
        <v>-2266.1153950788971</v>
      </c>
      <c r="P18" s="214">
        <f t="shared" si="12"/>
        <v>-2117.5682396094858</v>
      </c>
      <c r="Q18" s="214">
        <f t="shared" si="12"/>
        <v>-1967.0775921893498</v>
      </c>
      <c r="R18" s="214">
        <f t="shared" si="12"/>
        <v>-1814.6180254654671</v>
      </c>
      <c r="S18" s="214">
        <f t="shared" si="12"/>
        <v>-1660.1637794102803</v>
      </c>
      <c r="T18" s="214">
        <f t="shared" si="12"/>
        <v>-1503.6887569692049</v>
      </c>
      <c r="U18" s="214">
        <f t="shared" si="12"/>
        <v>-1345.1665196511919</v>
      </c>
      <c r="V18" s="214">
        <f t="shared" si="12"/>
        <v>-1184.5702830616017</v>
      </c>
      <c r="W18" s="214">
        <f t="shared" si="12"/>
        <v>-1021.8729123766309</v>
      </c>
      <c r="X18" s="214">
        <f t="shared" si="12"/>
        <v>-857.04691775853178</v>
      </c>
      <c r="Y18" s="214">
        <f t="shared" si="12"/>
        <v>-690.06444971084579</v>
      </c>
      <c r="Z18" s="214">
        <f t="shared" si="12"/>
        <v>-520.89729437286928</v>
      </c>
      <c r="AA18" s="214">
        <f t="shared" si="12"/>
        <v>-349.51686875255427</v>
      </c>
      <c r="AB18" s="214">
        <f t="shared" si="12"/>
        <v>-175.89421589704014</v>
      </c>
      <c r="AC18" s="214">
        <f t="shared" si="12"/>
        <v>2.8421709430404007E-13</v>
      </c>
      <c r="AD18" s="214"/>
      <c r="AE18" s="226"/>
    </row>
    <row r="19" spans="3:31" x14ac:dyDescent="0.25">
      <c r="C19" s="222"/>
      <c r="D19" s="198"/>
      <c r="E19" s="161"/>
      <c r="F19" s="161"/>
      <c r="G19" s="223"/>
      <c r="H19" s="220"/>
      <c r="I19" s="220"/>
      <c r="J19" s="209" t="s">
        <v>105</v>
      </c>
    </row>
    <row r="20" spans="3:31" x14ac:dyDescent="0.25">
      <c r="C20" s="222"/>
      <c r="D20" s="198"/>
      <c r="E20" s="161"/>
      <c r="F20" s="161"/>
      <c r="G20" s="223"/>
      <c r="H20" s="220"/>
      <c r="I20" s="220"/>
      <c r="J20" s="217" t="s">
        <v>59</v>
      </c>
      <c r="K20" s="210">
        <f>IPMT($F$9,K3,$G$9,$D$9)</f>
        <v>264.59079166666669</v>
      </c>
      <c r="L20" s="210">
        <f>IPMT($F$9,L3,$G$9,$D$9)</f>
        <v>252.2337511875196</v>
      </c>
      <c r="M20" s="210">
        <f t="shared" ref="M20:AC20" si="13">IPMT($F$9,M3,$G$9,$D$9)</f>
        <v>239.71503942877033</v>
      </c>
      <c r="N20" s="210">
        <f t="shared" si="13"/>
        <v>227.03254119117744</v>
      </c>
      <c r="O20" s="210">
        <f t="shared" si="13"/>
        <v>214.18411360164265</v>
      </c>
      <c r="P20" s="210">
        <f t="shared" si="13"/>
        <v>201.1675857511448</v>
      </c>
      <c r="Q20" s="210">
        <f t="shared" si="13"/>
        <v>187.98075832793631</v>
      </c>
      <c r="R20" s="210">
        <f t="shared" si="13"/>
        <v>174.6214032459408</v>
      </c>
      <c r="S20" s="210">
        <f t="shared" si="13"/>
        <v>161.08726326828923</v>
      </c>
      <c r="T20" s="210">
        <f t="shared" si="13"/>
        <v>147.37605162592999</v>
      </c>
      <c r="U20" s="210">
        <f t="shared" si="13"/>
        <v>133.4854516312499</v>
      </c>
      <c r="V20" s="210">
        <f t="shared" si="13"/>
        <v>119.41311628663945</v>
      </c>
      <c r="W20" s="210">
        <f t="shared" si="13"/>
        <v>105.15666788793699</v>
      </c>
      <c r="X20" s="210">
        <f t="shared" si="13"/>
        <v>90.713697622684819</v>
      </c>
      <c r="Y20" s="210">
        <f t="shared" si="13"/>
        <v>76.081765163128964</v>
      </c>
      <c r="Z20" s="210">
        <f t="shared" si="13"/>
        <v>61.25839825389388</v>
      </c>
      <c r="AA20" s="210">
        <f t="shared" si="13"/>
        <v>46.241092294263005</v>
      </c>
      <c r="AB20" s="210">
        <f t="shared" si="13"/>
        <v>31.027309914993619</v>
      </c>
      <c r="AC20" s="210">
        <f t="shared" si="13"/>
        <v>15.614480549595454</v>
      </c>
      <c r="AD20" s="210"/>
      <c r="AE20" s="224"/>
    </row>
    <row r="21" spans="3:31" x14ac:dyDescent="0.25">
      <c r="C21" s="222"/>
      <c r="D21" s="198"/>
      <c r="E21" s="161"/>
      <c r="F21" s="161"/>
      <c r="G21" s="223"/>
      <c r="H21" s="220"/>
      <c r="I21" s="220"/>
      <c r="J21" s="218" t="s">
        <v>60</v>
      </c>
      <c r="K21" s="213">
        <f>$H$9-K20</f>
        <v>944.48717038067048</v>
      </c>
      <c r="L21" s="213">
        <f>$H$9-L20</f>
        <v>956.84421085981762</v>
      </c>
      <c r="M21" s="213">
        <f t="shared" ref="M21:AC21" si="14">$H$9-M20</f>
        <v>969.36292261856693</v>
      </c>
      <c r="N21" s="213">
        <f t="shared" si="14"/>
        <v>982.04542085615981</v>
      </c>
      <c r="O21" s="213">
        <f t="shared" si="14"/>
        <v>994.89384844569463</v>
      </c>
      <c r="P21" s="213">
        <f t="shared" si="14"/>
        <v>1007.9103762961925</v>
      </c>
      <c r="Q21" s="213">
        <f t="shared" si="14"/>
        <v>1021.0972037194009</v>
      </c>
      <c r="R21" s="213">
        <f t="shared" si="14"/>
        <v>1034.4565588013963</v>
      </c>
      <c r="S21" s="213">
        <f t="shared" si="14"/>
        <v>1047.990698779048</v>
      </c>
      <c r="T21" s="213">
        <f t="shared" si="14"/>
        <v>1061.7019104214073</v>
      </c>
      <c r="U21" s="213">
        <f t="shared" si="14"/>
        <v>1075.5925104160874</v>
      </c>
      <c r="V21" s="213">
        <f t="shared" si="14"/>
        <v>1089.6648457606977</v>
      </c>
      <c r="W21" s="213">
        <f t="shared" si="14"/>
        <v>1103.9212941594003</v>
      </c>
      <c r="X21" s="213">
        <f t="shared" si="14"/>
        <v>1118.3642644246524</v>
      </c>
      <c r="Y21" s="213">
        <f t="shared" si="14"/>
        <v>1132.9961968842083</v>
      </c>
      <c r="Z21" s="213">
        <f t="shared" si="14"/>
        <v>1147.8195637934434</v>
      </c>
      <c r="AA21" s="213">
        <f t="shared" si="14"/>
        <v>1162.8368697530743</v>
      </c>
      <c r="AB21" s="213">
        <f t="shared" si="14"/>
        <v>1178.0506521323437</v>
      </c>
      <c r="AC21" s="213">
        <f t="shared" si="14"/>
        <v>1193.4634814977417</v>
      </c>
      <c r="AD21" s="213"/>
      <c r="AE21" s="225"/>
    </row>
    <row r="22" spans="3:31" x14ac:dyDescent="0.25">
      <c r="D22" s="198"/>
      <c r="E22" s="161"/>
      <c r="F22" s="161"/>
      <c r="G22" s="199"/>
      <c r="H22" s="180"/>
      <c r="I22" s="180"/>
      <c r="J22" s="219" t="s">
        <v>111</v>
      </c>
      <c r="K22" s="214">
        <f>D9+K21</f>
        <v>-19279.012829619329</v>
      </c>
      <c r="L22" s="214">
        <f>K22+L21</f>
        <v>-18322.168618759511</v>
      </c>
      <c r="M22" s="214">
        <f t="shared" ref="M22:AC22" si="15">L22+M21</f>
        <v>-17352.805696140946</v>
      </c>
      <c r="N22" s="214">
        <f t="shared" si="15"/>
        <v>-16370.760275284785</v>
      </c>
      <c r="O22" s="214">
        <f t="shared" si="15"/>
        <v>-15375.866426839091</v>
      </c>
      <c r="P22" s="214">
        <f t="shared" si="15"/>
        <v>-14367.956050542898</v>
      </c>
      <c r="Q22" s="214">
        <f t="shared" si="15"/>
        <v>-13346.858846823498</v>
      </c>
      <c r="R22" s="214">
        <f t="shared" si="15"/>
        <v>-12312.402288022102</v>
      </c>
      <c r="S22" s="214">
        <f t="shared" si="15"/>
        <v>-11264.411589243055</v>
      </c>
      <c r="T22" s="214">
        <f t="shared" si="15"/>
        <v>-10202.709678821648</v>
      </c>
      <c r="U22" s="214">
        <f t="shared" si="15"/>
        <v>-9127.1171684055607</v>
      </c>
      <c r="V22" s="214">
        <f t="shared" si="15"/>
        <v>-8037.4523226448628</v>
      </c>
      <c r="W22" s="214">
        <f t="shared" si="15"/>
        <v>-6933.5310284854622</v>
      </c>
      <c r="X22" s="214">
        <f t="shared" si="15"/>
        <v>-5815.1667640608102</v>
      </c>
      <c r="Y22" s="214">
        <f t="shared" si="15"/>
        <v>-4682.1705671766022</v>
      </c>
      <c r="Z22" s="214">
        <f t="shared" si="15"/>
        <v>-3534.351003383159</v>
      </c>
      <c r="AA22" s="214">
        <f t="shared" si="15"/>
        <v>-2371.5141336300849</v>
      </c>
      <c r="AB22" s="214">
        <f t="shared" si="15"/>
        <v>-1193.4634814977412</v>
      </c>
      <c r="AC22" s="214">
        <f t="shared" si="15"/>
        <v>0</v>
      </c>
      <c r="AD22" s="214"/>
      <c r="AE22" s="226"/>
    </row>
    <row r="23" spans="3:31" x14ac:dyDescent="0.25">
      <c r="D23" s="198"/>
      <c r="E23" s="161"/>
      <c r="F23" s="161"/>
      <c r="G23" s="199"/>
      <c r="H23" s="180"/>
      <c r="I23" s="180"/>
      <c r="J23" s="209" t="s">
        <v>106</v>
      </c>
      <c r="M23" s="227"/>
      <c r="N23" s="227"/>
      <c r="O23" s="227"/>
      <c r="P23" s="227"/>
      <c r="Q23" s="227"/>
      <c r="R23" s="227"/>
      <c r="S23" s="227"/>
      <c r="T23" s="227"/>
      <c r="U23" s="227"/>
      <c r="V23" s="227"/>
      <c r="W23" s="227"/>
      <c r="X23" s="227"/>
      <c r="Y23" s="227"/>
      <c r="Z23" s="227"/>
      <c r="AA23" s="227"/>
      <c r="AB23" s="227"/>
      <c r="AC23" s="227"/>
      <c r="AD23" s="227"/>
      <c r="AE23" s="227"/>
    </row>
    <row r="24" spans="3:31" x14ac:dyDescent="0.25">
      <c r="D24" s="198"/>
      <c r="E24" s="161"/>
      <c r="F24" s="161"/>
      <c r="G24" s="199"/>
      <c r="H24" s="180"/>
      <c r="I24" s="180"/>
      <c r="J24" s="217" t="s">
        <v>59</v>
      </c>
      <c r="K24" s="210">
        <f>IPMT($F$10,K3,$G$10,$D$10)</f>
        <v>123.7950495</v>
      </c>
      <c r="L24" s="210">
        <f>IPMT($F$10,L3,$G$10,$D$10)</f>
        <v>83.065238648244929</v>
      </c>
      <c r="M24" s="210">
        <f t="shared" ref="M24" si="16">IPMT($F$10,M3,$G$10,$D$10)</f>
        <v>41.802546104512707</v>
      </c>
      <c r="N24" s="210"/>
      <c r="O24" s="210"/>
      <c r="P24" s="210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9"/>
    </row>
    <row r="25" spans="3:31" x14ac:dyDescent="0.25">
      <c r="D25" s="198"/>
      <c r="E25" s="161"/>
      <c r="F25" s="161"/>
      <c r="G25" s="199"/>
      <c r="H25" s="180"/>
      <c r="I25" s="180"/>
      <c r="J25" s="218" t="s">
        <v>60</v>
      </c>
      <c r="K25" s="213">
        <f>$H$10-K24</f>
        <v>3113.1065619175856</v>
      </c>
      <c r="L25" s="213">
        <f>$H$10-L24</f>
        <v>3153.8363727693409</v>
      </c>
      <c r="M25" s="213">
        <f t="shared" ref="M25" si="17">$H$10-M24</f>
        <v>3195.099065313073</v>
      </c>
      <c r="N25" s="213"/>
      <c r="O25" s="213"/>
      <c r="P25" s="213"/>
      <c r="Q25" s="227"/>
      <c r="R25" s="227"/>
      <c r="S25" s="227"/>
      <c r="T25" s="227"/>
      <c r="U25" s="227"/>
      <c r="V25" s="227"/>
      <c r="W25" s="227"/>
      <c r="X25" s="227"/>
      <c r="Y25" s="227"/>
      <c r="Z25" s="227"/>
      <c r="AA25" s="227"/>
      <c r="AB25" s="227"/>
      <c r="AC25" s="227"/>
      <c r="AD25" s="227"/>
      <c r="AE25" s="230"/>
    </row>
    <row r="26" spans="3:31" x14ac:dyDescent="0.25">
      <c r="D26" s="198"/>
      <c r="E26" s="161"/>
      <c r="F26" s="161"/>
      <c r="G26" s="199"/>
      <c r="H26" s="180"/>
      <c r="I26" s="180"/>
      <c r="J26" s="219" t="s">
        <v>111</v>
      </c>
      <c r="K26" s="214">
        <f>D10+K25</f>
        <v>-6348.9354380824134</v>
      </c>
      <c r="L26" s="214">
        <f>K26+L25</f>
        <v>-3195.0990653130725</v>
      </c>
      <c r="M26" s="214">
        <f t="shared" ref="M26" si="18">L26+M25</f>
        <v>0</v>
      </c>
      <c r="N26" s="214"/>
      <c r="O26" s="214"/>
      <c r="P26" s="214"/>
      <c r="Q26" s="214"/>
      <c r="R26" s="214"/>
      <c r="S26" s="214"/>
      <c r="T26" s="214"/>
      <c r="U26" s="214"/>
      <c r="V26" s="214"/>
      <c r="W26" s="214"/>
      <c r="X26" s="214"/>
      <c r="Y26" s="214"/>
      <c r="Z26" s="214"/>
      <c r="AA26" s="214"/>
      <c r="AB26" s="214"/>
      <c r="AC26" s="214"/>
      <c r="AD26" s="214"/>
      <c r="AE26" s="226"/>
    </row>
    <row r="27" spans="3:31" x14ac:dyDescent="0.25">
      <c r="D27" s="198"/>
      <c r="E27" s="161"/>
      <c r="F27" s="161"/>
      <c r="G27" s="199"/>
      <c r="H27" s="180"/>
      <c r="I27" s="180"/>
      <c r="J27" s="209" t="s">
        <v>107</v>
      </c>
      <c r="M27" s="227"/>
      <c r="N27" s="227"/>
      <c r="O27" s="227"/>
      <c r="P27" s="227"/>
      <c r="Q27" s="227"/>
      <c r="R27" s="227"/>
      <c r="S27" s="227"/>
      <c r="T27" s="227"/>
      <c r="U27" s="227"/>
      <c r="V27" s="227"/>
      <c r="W27" s="227"/>
      <c r="X27" s="227"/>
      <c r="Y27" s="227"/>
      <c r="Z27" s="227"/>
      <c r="AA27" s="227"/>
      <c r="AB27" s="227"/>
      <c r="AC27" s="227"/>
      <c r="AD27" s="227"/>
      <c r="AE27" s="227"/>
    </row>
    <row r="28" spans="3:31" x14ac:dyDescent="0.25">
      <c r="D28" s="198"/>
      <c r="E28" s="161"/>
      <c r="F28" s="161"/>
      <c r="G28" s="199"/>
      <c r="H28" s="180"/>
      <c r="I28" s="180"/>
      <c r="J28" s="217" t="s">
        <v>59</v>
      </c>
      <c r="K28" s="210">
        <f>IPMT($F$11,K3,$G$11,$D$11)</f>
        <v>19.77944875</v>
      </c>
      <c r="L28" s="210">
        <f>IPMT($F$11,L3,$G$11,$D$11)</f>
        <v>17.694254952922762</v>
      </c>
      <c r="M28" s="210">
        <f t="shared" ref="M28:S28" si="19">IPMT($F$11,M3,$G$11,$D$11)</f>
        <v>15.58177987033376</v>
      </c>
      <c r="N28" s="210">
        <f t="shared" si="19"/>
        <v>13.441666572080885</v>
      </c>
      <c r="O28" s="210">
        <f t="shared" si="19"/>
        <v>11.273553458175869</v>
      </c>
      <c r="P28" s="210">
        <f t="shared" si="19"/>
        <v>9.0770741976972555</v>
      </c>
      <c r="Q28" s="210">
        <f t="shared" si="19"/>
        <v>6.8518576668940545</v>
      </c>
      <c r="R28" s="210">
        <f t="shared" si="19"/>
        <v>4.5975278864795106</v>
      </c>
      <c r="S28" s="210">
        <f t="shared" si="19"/>
        <v>2.3137039581045413</v>
      </c>
      <c r="T28" s="210"/>
      <c r="U28" s="210"/>
      <c r="V28" s="210"/>
      <c r="W28" s="210"/>
      <c r="X28" s="210"/>
      <c r="Y28" s="228"/>
      <c r="Z28" s="228"/>
      <c r="AA28" s="228"/>
      <c r="AB28" s="228"/>
      <c r="AC28" s="228"/>
      <c r="AD28" s="228"/>
      <c r="AE28" s="229"/>
    </row>
    <row r="29" spans="3:31" x14ac:dyDescent="0.25">
      <c r="D29" s="198"/>
      <c r="E29" s="161"/>
      <c r="F29" s="161"/>
      <c r="G29" s="199"/>
      <c r="H29" s="180"/>
      <c r="I29" s="180"/>
      <c r="J29" s="218" t="s">
        <v>60</v>
      </c>
      <c r="K29" s="213">
        <f>$H$11-K28</f>
        <v>159.37786984029876</v>
      </c>
      <c r="L29" s="213">
        <f>$H$11-L28</f>
        <v>161.463063637376</v>
      </c>
      <c r="M29" s="213">
        <f t="shared" ref="M29:S29" si="20">$H$11-M28</f>
        <v>163.57553871996501</v>
      </c>
      <c r="N29" s="213">
        <f t="shared" si="20"/>
        <v>165.71565201821787</v>
      </c>
      <c r="O29" s="213">
        <f t="shared" si="20"/>
        <v>167.8837651321229</v>
      </c>
      <c r="P29" s="213">
        <f t="shared" si="20"/>
        <v>170.08024439260151</v>
      </c>
      <c r="Q29" s="213">
        <f t="shared" si="20"/>
        <v>172.30546092340469</v>
      </c>
      <c r="R29" s="213">
        <f t="shared" si="20"/>
        <v>174.55979070381926</v>
      </c>
      <c r="S29" s="213">
        <f t="shared" si="20"/>
        <v>176.8436146321942</v>
      </c>
      <c r="T29" s="213"/>
      <c r="U29" s="213"/>
      <c r="V29" s="213"/>
      <c r="W29" s="213"/>
      <c r="X29" s="213"/>
      <c r="Y29" s="227"/>
      <c r="Z29" s="227"/>
      <c r="AA29" s="227"/>
      <c r="AB29" s="227"/>
      <c r="AC29" s="227"/>
      <c r="AD29" s="227"/>
      <c r="AE29" s="230"/>
    </row>
    <row r="30" spans="3:31" x14ac:dyDescent="0.25">
      <c r="D30" s="198"/>
      <c r="E30" s="161"/>
      <c r="F30" s="161"/>
      <c r="G30" s="199"/>
      <c r="H30" s="180"/>
      <c r="I30" s="180"/>
      <c r="J30" s="219" t="s">
        <v>111</v>
      </c>
      <c r="K30" s="214">
        <f>D11+K29</f>
        <v>-1352.4271301597014</v>
      </c>
      <c r="L30" s="214">
        <f>K30+L29</f>
        <v>-1190.9640665223253</v>
      </c>
      <c r="M30" s="214">
        <f t="shared" ref="M30:S30" si="21">L30+M29</f>
        <v>-1027.3885278023604</v>
      </c>
      <c r="N30" s="214">
        <f t="shared" si="21"/>
        <v>-861.67287578414255</v>
      </c>
      <c r="O30" s="214">
        <f t="shared" si="21"/>
        <v>-693.78911065201964</v>
      </c>
      <c r="P30" s="214">
        <f t="shared" si="21"/>
        <v>-523.70886625941807</v>
      </c>
      <c r="Q30" s="214">
        <f t="shared" si="21"/>
        <v>-351.40340533601341</v>
      </c>
      <c r="R30" s="214">
        <f t="shared" si="21"/>
        <v>-176.84361463219415</v>
      </c>
      <c r="S30" s="214">
        <f t="shared" si="21"/>
        <v>0</v>
      </c>
      <c r="T30" s="214"/>
      <c r="U30" s="214"/>
      <c r="V30" s="214"/>
      <c r="W30" s="214"/>
      <c r="X30" s="214"/>
      <c r="Y30" s="214"/>
      <c r="Z30" s="214"/>
      <c r="AA30" s="214"/>
      <c r="AB30" s="214"/>
      <c r="AC30" s="214"/>
      <c r="AD30" s="214"/>
      <c r="AE30" s="226"/>
    </row>
    <row r="31" spans="3:31" x14ac:dyDescent="0.25">
      <c r="D31" s="198"/>
      <c r="E31" s="161"/>
      <c r="F31" s="161"/>
      <c r="G31" s="199"/>
      <c r="H31" s="180"/>
      <c r="I31" s="180"/>
      <c r="J31" s="209" t="s">
        <v>108</v>
      </c>
      <c r="M31" s="227"/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227"/>
      <c r="AA31" s="227"/>
      <c r="AB31" s="227"/>
      <c r="AC31" s="227"/>
      <c r="AD31" s="227"/>
      <c r="AE31" s="227"/>
    </row>
    <row r="32" spans="3:31" x14ac:dyDescent="0.25">
      <c r="D32" s="198"/>
      <c r="E32" s="161"/>
      <c r="F32" s="161"/>
      <c r="G32" s="199"/>
      <c r="H32" s="180"/>
      <c r="I32" s="180"/>
      <c r="J32" s="217" t="s">
        <v>59</v>
      </c>
      <c r="K32" s="210">
        <f>IPMT($F$12,K3,$G$12,$D$12)</f>
        <v>179.1078765</v>
      </c>
      <c r="L32" s="210">
        <f>IPMT($F$12,L3,$G$12,$D$12)</f>
        <v>171.21498131175284</v>
      </c>
      <c r="M32" s="210">
        <f t="shared" ref="M32:AD32" si="22">IPMT($F$12,M3,$G$12,$D$12)</f>
        <v>163.21882074479279</v>
      </c>
      <c r="N32" s="210">
        <f t="shared" si="22"/>
        <v>155.1180437437483</v>
      </c>
      <c r="O32" s="210">
        <f t="shared" si="22"/>
        <v>146.91128157694018</v>
      </c>
      <c r="P32" s="210">
        <f t="shared" si="22"/>
        <v>138.59714760511633</v>
      </c>
      <c r="Q32" s="210">
        <f t="shared" si="22"/>
        <v>130.17423704716109</v>
      </c>
      <c r="R32" s="210">
        <f t="shared" si="22"/>
        <v>121.64112674273932</v>
      </c>
      <c r="S32" s="210">
        <f t="shared" si="22"/>
        <v>112.99637491183466</v>
      </c>
      <c r="T32" s="210">
        <f t="shared" si="22"/>
        <v>104.23852091114234</v>
      </c>
      <c r="U32" s="210">
        <f t="shared" si="22"/>
        <v>95.366084987274292</v>
      </c>
      <c r="V32" s="210">
        <f t="shared" si="22"/>
        <v>86.377568026735631</v>
      </c>
      <c r="W32" s="210">
        <f t="shared" si="22"/>
        <v>77.271451302629941</v>
      </c>
      <c r="X32" s="210">
        <f t="shared" si="22"/>
        <v>68.046196218050525</v>
      </c>
      <c r="Y32" s="210">
        <f t="shared" si="22"/>
        <v>58.700244046114513</v>
      </c>
      <c r="Z32" s="210">
        <f t="shared" si="22"/>
        <v>49.232015666595693</v>
      </c>
      <c r="AA32" s="210">
        <f t="shared" si="22"/>
        <v>39.639911299111475</v>
      </c>
      <c r="AB32" s="210">
        <f t="shared" si="22"/>
        <v>29.92231023281937</v>
      </c>
      <c r="AC32" s="210">
        <f t="shared" si="22"/>
        <v>20.077570552576596</v>
      </c>
      <c r="AD32" s="210">
        <f t="shared" si="22"/>
        <v>10.104028861517309</v>
      </c>
      <c r="AE32" s="224"/>
    </row>
    <row r="33" spans="3:31" x14ac:dyDescent="0.25">
      <c r="D33" s="198"/>
      <c r="E33" s="161"/>
      <c r="F33" s="161"/>
      <c r="G33" s="199"/>
      <c r="H33" s="180"/>
      <c r="I33" s="180"/>
      <c r="J33" s="218" t="s">
        <v>60</v>
      </c>
      <c r="K33" s="213">
        <f>$H$12-K32</f>
        <v>603.27861311443269</v>
      </c>
      <c r="L33" s="213">
        <f>$H$12-L32</f>
        <v>611.17150830267985</v>
      </c>
      <c r="M33" s="213">
        <f t="shared" ref="M33:AD33" si="23">$H$12-M32</f>
        <v>619.1676688696399</v>
      </c>
      <c r="N33" s="213">
        <f t="shared" si="23"/>
        <v>627.26844587068433</v>
      </c>
      <c r="O33" s="213">
        <f t="shared" si="23"/>
        <v>635.47520803749251</v>
      </c>
      <c r="P33" s="213">
        <f t="shared" si="23"/>
        <v>643.78934200931633</v>
      </c>
      <c r="Q33" s="213">
        <f t="shared" si="23"/>
        <v>652.21225256727155</v>
      </c>
      <c r="R33" s="213">
        <f t="shared" si="23"/>
        <v>660.74536287169337</v>
      </c>
      <c r="S33" s="213">
        <f t="shared" si="23"/>
        <v>669.390114702598</v>
      </c>
      <c r="T33" s="213">
        <f t="shared" si="23"/>
        <v>678.1479687032903</v>
      </c>
      <c r="U33" s="213">
        <f t="shared" si="23"/>
        <v>687.02040462715831</v>
      </c>
      <c r="V33" s="213">
        <f t="shared" si="23"/>
        <v>696.00892158769705</v>
      </c>
      <c r="W33" s="213">
        <f t="shared" si="23"/>
        <v>705.11503831180266</v>
      </c>
      <c r="X33" s="213">
        <f t="shared" si="23"/>
        <v>714.34029339638209</v>
      </c>
      <c r="Y33" s="213">
        <f t="shared" si="23"/>
        <v>723.6862455683181</v>
      </c>
      <c r="Z33" s="213">
        <f t="shared" si="23"/>
        <v>733.154473947837</v>
      </c>
      <c r="AA33" s="213">
        <f t="shared" si="23"/>
        <v>742.74657831532113</v>
      </c>
      <c r="AB33" s="213">
        <f t="shared" si="23"/>
        <v>752.46417938161335</v>
      </c>
      <c r="AC33" s="213">
        <f t="shared" si="23"/>
        <v>762.30891906185605</v>
      </c>
      <c r="AD33" s="213">
        <f t="shared" si="23"/>
        <v>772.28246075291531</v>
      </c>
      <c r="AE33" s="225"/>
    </row>
    <row r="34" spans="3:31" x14ac:dyDescent="0.25">
      <c r="D34" s="198"/>
      <c r="E34" s="161"/>
      <c r="F34" s="161"/>
      <c r="G34" s="199"/>
      <c r="H34" s="180"/>
      <c r="I34" s="180"/>
      <c r="J34" s="219" t="s">
        <v>111</v>
      </c>
      <c r="K34" s="214">
        <f>D12+K33</f>
        <v>-13086.495386885566</v>
      </c>
      <c r="L34" s="214">
        <f>K34+L33</f>
        <v>-12475.323878582887</v>
      </c>
      <c r="M34" s="214">
        <f t="shared" ref="M34:AD34" si="24">L34+M33</f>
        <v>-11856.156209713246</v>
      </c>
      <c r="N34" s="214">
        <f t="shared" si="24"/>
        <v>-11228.887763842562</v>
      </c>
      <c r="O34" s="214">
        <f t="shared" si="24"/>
        <v>-10593.412555805069</v>
      </c>
      <c r="P34" s="214">
        <f t="shared" si="24"/>
        <v>-9949.6232137957522</v>
      </c>
      <c r="Q34" s="214">
        <f t="shared" si="24"/>
        <v>-9297.410961228481</v>
      </c>
      <c r="R34" s="214">
        <f t="shared" si="24"/>
        <v>-8636.6655983567871</v>
      </c>
      <c r="S34" s="214">
        <f t="shared" si="24"/>
        <v>-7967.275483654189</v>
      </c>
      <c r="T34" s="214">
        <f t="shared" si="24"/>
        <v>-7289.1275149508983</v>
      </c>
      <c r="U34" s="214">
        <f t="shared" si="24"/>
        <v>-6602.10711032374</v>
      </c>
      <c r="V34" s="214">
        <f t="shared" si="24"/>
        <v>-5906.0981887360431</v>
      </c>
      <c r="W34" s="214">
        <f t="shared" si="24"/>
        <v>-5200.9831504242402</v>
      </c>
      <c r="X34" s="214">
        <f t="shared" si="24"/>
        <v>-4486.6428570278586</v>
      </c>
      <c r="Y34" s="214">
        <f t="shared" si="24"/>
        <v>-3762.9566114595405</v>
      </c>
      <c r="Z34" s="214">
        <f t="shared" si="24"/>
        <v>-3029.8021375117032</v>
      </c>
      <c r="AA34" s="214">
        <f t="shared" si="24"/>
        <v>-2287.0555591963821</v>
      </c>
      <c r="AB34" s="214">
        <f t="shared" si="24"/>
        <v>-1534.5913798147687</v>
      </c>
      <c r="AC34" s="214">
        <f t="shared" si="24"/>
        <v>-772.2824607529127</v>
      </c>
      <c r="AD34" s="214">
        <f t="shared" si="24"/>
        <v>2.6147972675971687E-12</v>
      </c>
      <c r="AE34" s="226"/>
    </row>
    <row r="35" spans="3:31" x14ac:dyDescent="0.25">
      <c r="D35" s="198"/>
      <c r="E35" s="161"/>
      <c r="F35" s="161"/>
      <c r="G35" s="199"/>
      <c r="H35" s="180"/>
      <c r="I35" s="180"/>
      <c r="J35" s="209" t="s">
        <v>109</v>
      </c>
      <c r="M35" s="227"/>
      <c r="N35" s="227"/>
      <c r="O35" s="227"/>
      <c r="P35" s="227"/>
      <c r="Q35" s="227"/>
      <c r="R35" s="227"/>
      <c r="S35" s="227"/>
      <c r="T35" s="227"/>
      <c r="U35" s="227"/>
      <c r="V35" s="227"/>
      <c r="W35" s="227"/>
      <c r="X35" s="227"/>
      <c r="Y35" s="227"/>
      <c r="Z35" s="227"/>
      <c r="AA35" s="227"/>
      <c r="AB35" s="227"/>
      <c r="AC35" s="227"/>
      <c r="AD35" s="227"/>
      <c r="AE35" s="227"/>
    </row>
    <row r="36" spans="3:31" x14ac:dyDescent="0.25">
      <c r="D36" s="198"/>
      <c r="E36" s="161"/>
      <c r="F36" s="161"/>
      <c r="G36" s="199"/>
      <c r="H36" s="180"/>
      <c r="I36" s="180"/>
      <c r="J36" s="217" t="s">
        <v>59</v>
      </c>
      <c r="K36" s="210">
        <f>IPMT($F$13,K3,$G$13,$D$13)</f>
        <v>323.1384859166667</v>
      </c>
      <c r="L36" s="210">
        <f>IPMT($F$13,L3,$G$13,$D$13)</f>
        <v>309.66831069524079</v>
      </c>
      <c r="M36" s="210">
        <f t="shared" ref="M36:AE36" si="25">IPMT($F$13,M3,$G$13,$D$13)</f>
        <v>296.02190068133444</v>
      </c>
      <c r="N36" s="210">
        <f t="shared" si="25"/>
        <v>282.19695013641291</v>
      </c>
      <c r="O36" s="210">
        <f t="shared" si="25"/>
        <v>268.19112315519527</v>
      </c>
      <c r="P36" s="210">
        <f t="shared" si="25"/>
        <v>254.00205327097339</v>
      </c>
      <c r="Q36" s="210">
        <f t="shared" si="25"/>
        <v>239.62734305576623</v>
      </c>
      <c r="R36" s="210">
        <f t="shared" si="25"/>
        <v>225.06456371524345</v>
      </c>
      <c r="S36" s="210">
        <f t="shared" si="25"/>
        <v>210.31125467834892</v>
      </c>
      <c r="T36" s="210">
        <f t="shared" si="25"/>
        <v>195.3649231815549</v>
      </c>
      <c r="U36" s="210">
        <f t="shared" si="25"/>
        <v>180.2230438476779</v>
      </c>
      <c r="V36" s="210">
        <f t="shared" si="25"/>
        <v>164.88305825918266</v>
      </c>
      <c r="W36" s="210">
        <f t="shared" si="25"/>
        <v>149.3423745259046</v>
      </c>
      <c r="X36" s="210">
        <f t="shared" si="25"/>
        <v>133.59836684711615</v>
      </c>
      <c r="Y36" s="210">
        <f t="shared" si="25"/>
        <v>117.64837506786357</v>
      </c>
      <c r="Z36" s="210">
        <f t="shared" si="25"/>
        <v>101.48970422949907</v>
      </c>
      <c r="AA36" s="210">
        <f t="shared" si="25"/>
        <v>85.119624114332652</v>
      </c>
      <c r="AB36" s="210">
        <f t="shared" si="25"/>
        <v>68.535368784326124</v>
      </c>
      <c r="AC36" s="210">
        <f t="shared" si="25"/>
        <v>51.734136113752037</v>
      </c>
      <c r="AD36" s="210">
        <f t="shared" si="25"/>
        <v>34.71308731573793</v>
      </c>
      <c r="AE36" s="224">
        <f t="shared" si="25"/>
        <v>17.469346462616464</v>
      </c>
    </row>
    <row r="37" spans="3:31" x14ac:dyDescent="0.25">
      <c r="D37" s="198"/>
      <c r="E37" s="161"/>
      <c r="F37" s="161"/>
      <c r="G37" s="199"/>
      <c r="H37" s="180"/>
      <c r="I37" s="180"/>
      <c r="J37" s="218" t="s">
        <v>60</v>
      </c>
      <c r="K37" s="213">
        <f>$H$13-K36</f>
        <v>1029.5675328478453</v>
      </c>
      <c r="L37" s="213">
        <f>$H$13-L36</f>
        <v>1043.0377080692713</v>
      </c>
      <c r="M37" s="213">
        <f t="shared" ref="M37:AE37" si="26">$H$13-M36</f>
        <v>1056.6841180831775</v>
      </c>
      <c r="N37" s="213">
        <f t="shared" si="26"/>
        <v>1070.5090686280992</v>
      </c>
      <c r="O37" s="213">
        <f t="shared" si="26"/>
        <v>1084.5148956093167</v>
      </c>
      <c r="P37" s="213">
        <f t="shared" si="26"/>
        <v>1098.7039654935386</v>
      </c>
      <c r="Q37" s="213">
        <f t="shared" si="26"/>
        <v>1113.0786757087458</v>
      </c>
      <c r="R37" s="213">
        <f t="shared" si="26"/>
        <v>1127.6414550492686</v>
      </c>
      <c r="S37" s="213">
        <f t="shared" si="26"/>
        <v>1142.3947640861631</v>
      </c>
      <c r="T37" s="213">
        <f t="shared" si="26"/>
        <v>1157.3410955829572</v>
      </c>
      <c r="U37" s="213">
        <f t="shared" si="26"/>
        <v>1172.4829749168341</v>
      </c>
      <c r="V37" s="213">
        <f t="shared" si="26"/>
        <v>1187.8229605053293</v>
      </c>
      <c r="W37" s="213">
        <f t="shared" si="26"/>
        <v>1203.3636442386073</v>
      </c>
      <c r="X37" s="213">
        <f t="shared" si="26"/>
        <v>1219.1076519173957</v>
      </c>
      <c r="Y37" s="213">
        <f t="shared" si="26"/>
        <v>1235.0576436966485</v>
      </c>
      <c r="Z37" s="213">
        <f t="shared" si="26"/>
        <v>1251.216314535013</v>
      </c>
      <c r="AA37" s="213">
        <f t="shared" si="26"/>
        <v>1267.5863946501793</v>
      </c>
      <c r="AB37" s="213">
        <f t="shared" si="26"/>
        <v>1284.1706499801858</v>
      </c>
      <c r="AC37" s="213">
        <f t="shared" si="26"/>
        <v>1300.9718826507599</v>
      </c>
      <c r="AD37" s="213">
        <f t="shared" si="26"/>
        <v>1317.992931448774</v>
      </c>
      <c r="AE37" s="225">
        <f t="shared" si="26"/>
        <v>1335.2366723018956</v>
      </c>
    </row>
    <row r="38" spans="3:31" x14ac:dyDescent="0.25">
      <c r="D38" s="198"/>
      <c r="E38" s="161"/>
      <c r="F38" s="161"/>
      <c r="G38" s="199"/>
      <c r="H38" s="180"/>
      <c r="I38" s="180"/>
      <c r="J38" s="219" t="s">
        <v>111</v>
      </c>
      <c r="K38" s="214">
        <f>D13+K37</f>
        <v>-23668.915467152154</v>
      </c>
      <c r="L38" s="214">
        <f>K38+L37</f>
        <v>-22625.877759082883</v>
      </c>
      <c r="M38" s="214">
        <f t="shared" ref="M38:AE38" si="27">L38+M37</f>
        <v>-21569.193640999707</v>
      </c>
      <c r="N38" s="214">
        <f t="shared" si="27"/>
        <v>-20498.684572371607</v>
      </c>
      <c r="O38" s="214">
        <f t="shared" si="27"/>
        <v>-19414.169676762289</v>
      </c>
      <c r="P38" s="214">
        <f t="shared" si="27"/>
        <v>-18315.465711268749</v>
      </c>
      <c r="Q38" s="214">
        <f t="shared" si="27"/>
        <v>-17202.387035560005</v>
      </c>
      <c r="R38" s="214">
        <f t="shared" si="27"/>
        <v>-16074.745580510737</v>
      </c>
      <c r="S38" s="214">
        <f t="shared" si="27"/>
        <v>-14932.350816424574</v>
      </c>
      <c r="T38" s="214">
        <f t="shared" si="27"/>
        <v>-13775.009720841617</v>
      </c>
      <c r="U38" s="214">
        <f t="shared" si="27"/>
        <v>-12602.526745924783</v>
      </c>
      <c r="V38" s="214">
        <f t="shared" si="27"/>
        <v>-11414.703785419453</v>
      </c>
      <c r="W38" s="214">
        <f t="shared" si="27"/>
        <v>-10211.340141180846</v>
      </c>
      <c r="X38" s="214">
        <f t="shared" si="27"/>
        <v>-8992.2324892634497</v>
      </c>
      <c r="Y38" s="214">
        <f t="shared" si="27"/>
        <v>-7757.1748455668012</v>
      </c>
      <c r="Z38" s="214">
        <f t="shared" si="27"/>
        <v>-6505.958531031788</v>
      </c>
      <c r="AA38" s="214">
        <f t="shared" si="27"/>
        <v>-5238.3721363816085</v>
      </c>
      <c r="AB38" s="214">
        <f t="shared" si="27"/>
        <v>-3954.2014864014227</v>
      </c>
      <c r="AC38" s="214">
        <f t="shared" si="27"/>
        <v>-2653.229603750663</v>
      </c>
      <c r="AD38" s="214">
        <f t="shared" si="27"/>
        <v>-1335.236672301889</v>
      </c>
      <c r="AE38" s="226">
        <f t="shared" si="27"/>
        <v>6.5938365878537297E-12</v>
      </c>
    </row>
    <row r="39" spans="3:31" x14ac:dyDescent="0.25">
      <c r="D39" s="198"/>
      <c r="E39" s="161"/>
      <c r="F39" s="161"/>
      <c r="G39" s="199"/>
      <c r="H39" s="180"/>
      <c r="I39" s="180"/>
      <c r="J39" s="209" t="s">
        <v>110</v>
      </c>
      <c r="M39" s="227"/>
      <c r="N39" s="227"/>
      <c r="O39" s="227"/>
      <c r="P39" s="227"/>
      <c r="Q39" s="227"/>
      <c r="R39" s="227"/>
      <c r="S39" s="227"/>
      <c r="T39" s="227"/>
      <c r="U39" s="227"/>
      <c r="V39" s="227"/>
      <c r="W39" s="227"/>
      <c r="X39" s="227"/>
      <c r="Y39" s="227"/>
      <c r="Z39" s="227"/>
      <c r="AA39" s="227"/>
      <c r="AB39" s="227"/>
      <c r="AC39" s="227"/>
      <c r="AD39" s="227"/>
      <c r="AE39" s="227"/>
    </row>
    <row r="40" spans="3:31" x14ac:dyDescent="0.25">
      <c r="D40" s="198"/>
      <c r="E40" s="161"/>
      <c r="F40" s="161"/>
      <c r="G40" s="199"/>
      <c r="H40" s="180"/>
      <c r="I40" s="180"/>
      <c r="J40" s="217" t="s">
        <v>59</v>
      </c>
      <c r="K40" s="210">
        <f>IPMT($F$14,K3,$G$14,$D$14)</f>
        <v>35.290316083333337</v>
      </c>
      <c r="L40" s="210">
        <f>IPMT($F$14,L3,$G$14,$D$14)</f>
        <v>31.56993190458509</v>
      </c>
      <c r="M40" s="210">
        <f t="shared" ref="M40:S40" si="28">IPMT($F$14,M3,$G$14,$D$14)</f>
        <v>27.800872699498218</v>
      </c>
      <c r="N40" s="210">
        <f t="shared" si="28"/>
        <v>23.982501636478116</v>
      </c>
      <c r="O40" s="210">
        <f t="shared" si="28"/>
        <v>20.114173552050179</v>
      </c>
      <c r="P40" s="210">
        <f t="shared" si="28"/>
        <v>16.195234841850965</v>
      </c>
      <c r="Q40" s="210">
        <f t="shared" si="28"/>
        <v>12.22502335019332</v>
      </c>
      <c r="R40" s="210">
        <f t="shared" si="28"/>
        <v>8.202868258186486</v>
      </c>
      <c r="S40" s="210">
        <f t="shared" si="28"/>
        <v>4.1280899703925611</v>
      </c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24"/>
    </row>
    <row r="41" spans="3:31" x14ac:dyDescent="0.25">
      <c r="D41" s="198"/>
      <c r="E41" s="161"/>
      <c r="F41" s="161"/>
      <c r="G41" s="199"/>
      <c r="H41" s="180"/>
      <c r="I41" s="180"/>
      <c r="J41" s="218" t="s">
        <v>60</v>
      </c>
      <c r="K41" s="213">
        <f>$H$14-K40</f>
        <v>284.36057417184099</v>
      </c>
      <c r="L41" s="213">
        <f>$H$14-L40</f>
        <v>288.08095835058924</v>
      </c>
      <c r="M41" s="213">
        <f t="shared" ref="M41:S41" si="29">$H$14-M40</f>
        <v>291.85001755567612</v>
      </c>
      <c r="N41" s="213">
        <f t="shared" si="29"/>
        <v>295.66838861869621</v>
      </c>
      <c r="O41" s="213">
        <f t="shared" si="29"/>
        <v>299.53671670312411</v>
      </c>
      <c r="P41" s="213">
        <f t="shared" si="29"/>
        <v>303.45565541332337</v>
      </c>
      <c r="Q41" s="213">
        <f t="shared" si="29"/>
        <v>307.42586690498098</v>
      </c>
      <c r="R41" s="213">
        <f t="shared" si="29"/>
        <v>311.44802199698785</v>
      </c>
      <c r="S41" s="213">
        <f t="shared" si="29"/>
        <v>315.52280028478174</v>
      </c>
      <c r="T41" s="213"/>
      <c r="U41" s="213"/>
      <c r="V41" s="213"/>
      <c r="W41" s="213"/>
      <c r="X41" s="213"/>
      <c r="Y41" s="213"/>
      <c r="Z41" s="213"/>
      <c r="AA41" s="213"/>
      <c r="AB41" s="213"/>
      <c r="AC41" s="213"/>
      <c r="AD41" s="213"/>
      <c r="AE41" s="225"/>
    </row>
    <row r="42" spans="3:31" x14ac:dyDescent="0.25">
      <c r="D42" s="198"/>
      <c r="E42" s="161"/>
      <c r="F42" s="161"/>
      <c r="G42" s="199"/>
      <c r="H42" s="180"/>
      <c r="I42" s="180"/>
      <c r="J42" s="219" t="s">
        <v>111</v>
      </c>
      <c r="K42" s="214">
        <f>D14+K41</f>
        <v>-2412.9884258281591</v>
      </c>
      <c r="L42" s="214">
        <f>K42+L41</f>
        <v>-2124.9074674775698</v>
      </c>
      <c r="M42" s="214">
        <f t="shared" ref="M42:S42" si="30">L42+M41</f>
        <v>-1833.0574499218937</v>
      </c>
      <c r="N42" s="214">
        <f t="shared" si="30"/>
        <v>-1537.3890613031976</v>
      </c>
      <c r="O42" s="214">
        <f t="shared" si="30"/>
        <v>-1237.8523446000736</v>
      </c>
      <c r="P42" s="214">
        <f t="shared" si="30"/>
        <v>-934.39668918675022</v>
      </c>
      <c r="Q42" s="214">
        <f t="shared" si="30"/>
        <v>-626.97082228176919</v>
      </c>
      <c r="R42" s="214">
        <f t="shared" si="30"/>
        <v>-315.52280028478134</v>
      </c>
      <c r="S42" s="214">
        <f t="shared" si="30"/>
        <v>0</v>
      </c>
      <c r="T42" s="214"/>
      <c r="U42" s="214"/>
      <c r="V42" s="214"/>
      <c r="W42" s="214"/>
      <c r="X42" s="214"/>
      <c r="Y42" s="214"/>
      <c r="Z42" s="214"/>
      <c r="AA42" s="214"/>
      <c r="AB42" s="214"/>
      <c r="AC42" s="214"/>
      <c r="AD42" s="214"/>
      <c r="AE42" s="226"/>
    </row>
    <row r="43" spans="3:31" x14ac:dyDescent="0.25">
      <c r="D43" s="198"/>
      <c r="E43" s="161"/>
      <c r="F43" s="161"/>
      <c r="G43" s="199"/>
      <c r="H43" s="180"/>
      <c r="I43" s="180"/>
      <c r="J43" s="209" t="s">
        <v>110</v>
      </c>
      <c r="M43" s="227"/>
      <c r="N43" s="227"/>
      <c r="O43" s="227"/>
      <c r="P43" s="227"/>
      <c r="Q43" s="227"/>
      <c r="R43" s="227"/>
      <c r="S43" s="227"/>
      <c r="T43" s="227"/>
      <c r="U43" s="227"/>
      <c r="V43" s="227"/>
      <c r="W43" s="227"/>
      <c r="X43" s="227"/>
      <c r="Y43" s="227"/>
      <c r="Z43" s="227"/>
      <c r="AA43" s="227"/>
      <c r="AB43" s="227"/>
      <c r="AC43" s="227"/>
      <c r="AD43" s="227"/>
      <c r="AE43" s="227"/>
    </row>
    <row r="44" spans="3:31" x14ac:dyDescent="0.25">
      <c r="D44" s="198"/>
      <c r="E44" s="161"/>
      <c r="F44" s="161"/>
      <c r="G44" s="199"/>
      <c r="H44" s="180"/>
      <c r="I44" s="180"/>
      <c r="J44" s="217" t="s">
        <v>59</v>
      </c>
      <c r="K44" s="210">
        <f>IPMT($F$15,K3,$G$15,$D$15)</f>
        <v>204.51217733333334</v>
      </c>
      <c r="L44" s="210">
        <f>IPMT($F$15,L3,$G$15,$D$15)</f>
        <v>182.9520454513856</v>
      </c>
      <c r="M44" s="210">
        <f t="shared" ref="M44:S44" si="31">IPMT($F$15,M3,$G$15,$D$15)</f>
        <v>161.10983517731566</v>
      </c>
      <c r="N44" s="210">
        <f t="shared" si="31"/>
        <v>138.98185598549324</v>
      </c>
      <c r="O44" s="210">
        <f t="shared" si="31"/>
        <v>116.56436906591121</v>
      </c>
      <c r="P44" s="210">
        <f t="shared" si="31"/>
        <v>93.853586692464603</v>
      </c>
      <c r="Q44" s="210">
        <f t="shared" si="31"/>
        <v>70.845671582965451</v>
      </c>
      <c r="R44" s="210">
        <f t="shared" si="31"/>
        <v>47.536736250783669</v>
      </c>
      <c r="S44" s="210">
        <f t="shared" si="31"/>
        <v>23.92284234800584</v>
      </c>
      <c r="T44" s="210"/>
      <c r="U44" s="210"/>
      <c r="V44" s="210"/>
      <c r="W44" s="210"/>
      <c r="X44" s="210"/>
      <c r="Y44" s="210"/>
      <c r="Z44" s="210"/>
      <c r="AA44" s="210"/>
      <c r="AB44" s="210"/>
      <c r="AC44" s="210"/>
      <c r="AD44" s="210"/>
      <c r="AE44" s="224"/>
    </row>
    <row r="45" spans="3:31" x14ac:dyDescent="0.25">
      <c r="D45" s="198"/>
      <c r="E45" s="161"/>
      <c r="F45" s="161"/>
      <c r="G45" s="199"/>
      <c r="H45" s="180"/>
      <c r="I45" s="180"/>
      <c r="J45" s="218" t="s">
        <v>60</v>
      </c>
      <c r="K45" s="213">
        <f>$H$15-K44</f>
        <v>1647.9081693208514</v>
      </c>
      <c r="L45" s="213">
        <f>$H$15-L44</f>
        <v>1669.468301202799</v>
      </c>
      <c r="M45" s="213">
        <f t="shared" ref="M45:S45" si="32">$H$15-M44</f>
        <v>1691.3105114768689</v>
      </c>
      <c r="N45" s="213">
        <f t="shared" si="32"/>
        <v>1713.4384906686914</v>
      </c>
      <c r="O45" s="213">
        <f t="shared" si="32"/>
        <v>1735.8559775882734</v>
      </c>
      <c r="P45" s="213">
        <f t="shared" si="32"/>
        <v>1758.56675996172</v>
      </c>
      <c r="Q45" s="213">
        <f t="shared" si="32"/>
        <v>1781.5746750712192</v>
      </c>
      <c r="R45" s="213">
        <f t="shared" si="32"/>
        <v>1804.883610403401</v>
      </c>
      <c r="S45" s="213">
        <f t="shared" si="32"/>
        <v>1828.4975043061788</v>
      </c>
      <c r="T45" s="213"/>
      <c r="U45" s="213"/>
      <c r="V45" s="213"/>
      <c r="W45" s="213"/>
      <c r="X45" s="213"/>
      <c r="Y45" s="213"/>
      <c r="Z45" s="213"/>
      <c r="AA45" s="213"/>
      <c r="AB45" s="213"/>
      <c r="AC45" s="213"/>
      <c r="AD45" s="213"/>
      <c r="AE45" s="225"/>
    </row>
    <row r="46" spans="3:31" x14ac:dyDescent="0.25">
      <c r="H46" s="180"/>
      <c r="I46" s="180"/>
      <c r="J46" s="219" t="s">
        <v>111</v>
      </c>
      <c r="K46" s="214">
        <f>D15+K45</f>
        <v>-13983.595830679149</v>
      </c>
      <c r="L46" s="214">
        <f>K46+L45</f>
        <v>-12314.127529476351</v>
      </c>
      <c r="M46" s="214">
        <f t="shared" ref="M46:S46" si="33">L46+M45</f>
        <v>-10622.817017999481</v>
      </c>
      <c r="N46" s="214">
        <f t="shared" si="33"/>
        <v>-8909.3785273307894</v>
      </c>
      <c r="O46" s="214">
        <f t="shared" si="33"/>
        <v>-7173.5225497425163</v>
      </c>
      <c r="P46" s="214">
        <f t="shared" si="33"/>
        <v>-5414.9557897807963</v>
      </c>
      <c r="Q46" s="214">
        <f t="shared" si="33"/>
        <v>-3633.3811147095771</v>
      </c>
      <c r="R46" s="214">
        <f t="shared" si="33"/>
        <v>-1828.4975043061761</v>
      </c>
      <c r="S46" s="214">
        <f t="shared" si="33"/>
        <v>2.7284841053187847E-12</v>
      </c>
      <c r="T46" s="214"/>
      <c r="U46" s="214"/>
      <c r="V46" s="214"/>
      <c r="W46" s="214"/>
      <c r="X46" s="214"/>
      <c r="Y46" s="214"/>
      <c r="Z46" s="214"/>
      <c r="AA46" s="214"/>
      <c r="AB46" s="214"/>
      <c r="AC46" s="214"/>
      <c r="AD46" s="214"/>
      <c r="AE46" s="226"/>
    </row>
    <row r="47" spans="3:31" ht="15.75" thickBot="1" x14ac:dyDescent="0.3">
      <c r="C47" s="204"/>
      <c r="E47" s="205"/>
      <c r="F47" s="118"/>
      <c r="G47" s="118"/>
    </row>
    <row r="48" spans="3:31" x14ac:dyDescent="0.25">
      <c r="C48" s="204"/>
      <c r="E48" s="205"/>
      <c r="F48" s="118"/>
      <c r="G48" s="118"/>
      <c r="J48" s="231" t="s">
        <v>112</v>
      </c>
      <c r="K48" s="233"/>
      <c r="L48" s="233"/>
      <c r="M48" s="234">
        <f>M4+M8+M12+M16+M20+M24+M28+M32+M36+M40+M44</f>
        <v>1598.5994551426379</v>
      </c>
      <c r="N48" s="234">
        <f t="shared" ref="N48:AE48" si="34">N4+N8+N12+N16+N20+N24+N28+N32+N36+N40+N44</f>
        <v>1457.2575671822776</v>
      </c>
      <c r="O48" s="234">
        <f t="shared" si="34"/>
        <v>1356.4159189371499</v>
      </c>
      <c r="P48" s="234">
        <f t="shared" si="34"/>
        <v>1254.2549257941478</v>
      </c>
      <c r="Q48" s="234">
        <f t="shared" si="34"/>
        <v>1150.7573263241918</v>
      </c>
      <c r="R48" s="234">
        <f t="shared" si="34"/>
        <v>1045.9056332611706</v>
      </c>
      <c r="S48" s="234">
        <f t="shared" si="34"/>
        <v>939.68213054724117</v>
      </c>
      <c r="T48" s="234">
        <f t="shared" si="34"/>
        <v>832.06887033947157</v>
      </c>
      <c r="U48" s="234">
        <f t="shared" si="34"/>
        <v>753.80957691177082</v>
      </c>
      <c r="V48" s="234">
        <f t="shared" si="34"/>
        <v>674.52639106172421</v>
      </c>
      <c r="W48" s="234">
        <f t="shared" si="34"/>
        <v>594.20591686347279</v>
      </c>
      <c r="X48" s="234">
        <f t="shared" si="34"/>
        <v>512.8345831277943</v>
      </c>
      <c r="Y48" s="234">
        <f t="shared" si="34"/>
        <v>430.39864110907394</v>
      </c>
      <c r="Z48" s="234">
        <f t="shared" si="34"/>
        <v>346.88416218227536</v>
      </c>
      <c r="AA48" s="234">
        <f t="shared" si="34"/>
        <v>262.27703548951786</v>
      </c>
      <c r="AB48" s="234">
        <f t="shared" si="34"/>
        <v>176.56296555586343</v>
      </c>
      <c r="AC48" s="234">
        <f t="shared" si="34"/>
        <v>89.727469873910366</v>
      </c>
      <c r="AD48" s="234">
        <f t="shared" si="34"/>
        <v>44.817116177255237</v>
      </c>
      <c r="AE48" s="235">
        <f t="shared" si="34"/>
        <v>17.469346462616464</v>
      </c>
    </row>
    <row r="49" spans="3:31" ht="15.75" thickBot="1" x14ac:dyDescent="0.3">
      <c r="C49" s="204"/>
      <c r="E49" s="205"/>
      <c r="F49" s="118"/>
      <c r="G49" s="118"/>
      <c r="J49" s="232" t="s">
        <v>113</v>
      </c>
      <c r="K49" s="236"/>
      <c r="L49" s="236"/>
      <c r="M49" s="237">
        <f>M5+M9+M13+M17+M21+M25+M33+M37+M41+M45</f>
        <v>10639.626088823479</v>
      </c>
      <c r="N49" s="237">
        <f t="shared" ref="N49:AE49" si="35">N5+N9+N13+N17+N21+N25+N33+N37+N41+N45</f>
        <v>7541.9262520679986</v>
      </c>
      <c r="O49" s="237">
        <f t="shared" si="35"/>
        <v>7640.5997871992231</v>
      </c>
      <c r="P49" s="237">
        <f t="shared" si="35"/>
        <v>7740.5643010817448</v>
      </c>
      <c r="Q49" s="237">
        <f t="shared" si="35"/>
        <v>7841.8366840208982</v>
      </c>
      <c r="R49" s="237">
        <f t="shared" si="35"/>
        <v>7944.4340473035054</v>
      </c>
      <c r="S49" s="237">
        <f t="shared" si="35"/>
        <v>8048.3737260890584</v>
      </c>
      <c r="T49" s="237">
        <f t="shared" si="35"/>
        <v>5981.6020454293666</v>
      </c>
      <c r="U49" s="237">
        <f t="shared" si="35"/>
        <v>6059.8613388570666</v>
      </c>
      <c r="V49" s="237">
        <f t="shared" si="35"/>
        <v>6139.1445247071124</v>
      </c>
      <c r="W49" s="237">
        <f t="shared" si="35"/>
        <v>6219.4649989053632</v>
      </c>
      <c r="X49" s="237">
        <f t="shared" si="35"/>
        <v>6300.8363326410426</v>
      </c>
      <c r="Y49" s="237">
        <f t="shared" si="35"/>
        <v>6383.2722746597619</v>
      </c>
      <c r="Z49" s="237">
        <f t="shared" si="35"/>
        <v>6466.7867535865607</v>
      </c>
      <c r="AA49" s="237">
        <f t="shared" si="35"/>
        <v>6551.3938802793191</v>
      </c>
      <c r="AB49" s="237">
        <f t="shared" si="35"/>
        <v>6637.1079502129733</v>
      </c>
      <c r="AC49" s="237">
        <f t="shared" si="35"/>
        <v>3432.6384991073983</v>
      </c>
      <c r="AD49" s="237">
        <f t="shared" si="35"/>
        <v>2090.2753922016891</v>
      </c>
      <c r="AE49" s="238">
        <f t="shared" si="35"/>
        <v>1335.2366723018956</v>
      </c>
    </row>
    <row r="50" spans="3:31" x14ac:dyDescent="0.25">
      <c r="C50" s="204"/>
      <c r="E50" s="205"/>
      <c r="F50" s="118"/>
      <c r="G50" s="118"/>
    </row>
    <row r="51" spans="3:31" x14ac:dyDescent="0.25">
      <c r="C51" s="204"/>
      <c r="E51" s="205"/>
      <c r="F51" s="118"/>
      <c r="G51" s="118"/>
    </row>
    <row r="52" spans="3:31" x14ac:dyDescent="0.25">
      <c r="C52" s="204"/>
      <c r="E52" s="205"/>
      <c r="F52" s="118"/>
      <c r="G52" s="118"/>
    </row>
    <row r="53" spans="3:31" x14ac:dyDescent="0.25">
      <c r="C53" s="204"/>
      <c r="E53" s="205"/>
      <c r="F53" s="118"/>
      <c r="G53" s="118"/>
    </row>
    <row r="54" spans="3:31" x14ac:dyDescent="0.25">
      <c r="C54" s="204"/>
      <c r="E54" s="205"/>
      <c r="F54" s="118"/>
      <c r="G54" s="118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Supuestos</vt:lpstr>
      <vt:lpstr>FC 2023-2033</vt:lpstr>
      <vt:lpstr>Graduación Acreencias</vt:lpstr>
      <vt:lpstr>PyG Resumen Histórico</vt:lpstr>
      <vt:lpstr>Leasing</vt:lpstr>
      <vt:lpstr>'FC 2023-2033'!Área_de_impresión</vt:lpstr>
      <vt:lpstr>'FC 2023-2033'!Títulos_a_imprimir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aherrera</dc:creator>
  <cp:lastModifiedBy>Tesoreria</cp:lastModifiedBy>
  <cp:lastPrinted>2020-09-27T01:53:48Z</cp:lastPrinted>
  <dcterms:created xsi:type="dcterms:W3CDTF">2019-09-06T21:09:20Z</dcterms:created>
  <dcterms:modified xsi:type="dcterms:W3CDTF">2023-09-13T18:52:57Z</dcterms:modified>
</cp:coreProperties>
</file>